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2 - Cong khai Du toan" sheetId="1" r:id="rId1"/>
    <sheet name="Mau 03 - Quy I" sheetId="2" r:id="rId2"/>
    <sheet name="Mau 03 - Quy II" sheetId="5" r:id="rId3"/>
    <sheet name="Mau 03- Quy III" sheetId="7" r:id="rId4"/>
    <sheet name="Mau 04 - Quyet toan" sheetId="3" r:id="rId5"/>
  </sheets>
  <definedNames>
    <definedName name="_xlnm.Print_Titles" localSheetId="0">'Mau 02 - Cong khai Du toan'!$7:$7</definedName>
    <definedName name="_xlnm.Print_Titles" localSheetId="1">'Mau 03 - Quy I'!$8:$9</definedName>
    <definedName name="_xlnm.Print_Titles" localSheetId="2">'Mau 03 - Quy II'!$8:$9</definedName>
    <definedName name="_xlnm.Print_Titles" localSheetId="3">'Mau 03- Quy III'!$8:$9</definedName>
    <definedName name="_xlnm.Print_Titles" localSheetId="4">'Mau 04 - Quyet toan'!$8:$9</definedName>
  </definedNames>
  <calcPr calcId="144525"/>
</workbook>
</file>

<file path=xl/calcChain.xml><?xml version="1.0" encoding="utf-8"?>
<calcChain xmlns="http://schemas.openxmlformats.org/spreadsheetml/2006/main">
  <c r="C34" i="1" l="1"/>
  <c r="C25" i="1"/>
  <c r="C43" i="3" l="1"/>
  <c r="C68" i="3"/>
  <c r="E39" i="3"/>
  <c r="E38" i="3"/>
  <c r="E37" i="3"/>
  <c r="D39" i="3"/>
  <c r="D38" i="3"/>
  <c r="D37" i="3"/>
  <c r="C39" i="3"/>
  <c r="C38" i="3"/>
  <c r="C37" i="3"/>
  <c r="C36" i="3"/>
  <c r="D36" i="3" s="1"/>
  <c r="E36" i="3" s="1"/>
  <c r="C14" i="3"/>
  <c r="C12" i="3" s="1"/>
  <c r="E34" i="3"/>
  <c r="E33" i="3"/>
  <c r="E32" i="3"/>
  <c r="D34" i="3"/>
  <c r="D31" i="3" s="1"/>
  <c r="D33" i="3"/>
  <c r="D32" i="3"/>
  <c r="E31" i="3"/>
  <c r="C31" i="3"/>
  <c r="C33" i="3"/>
  <c r="E17" i="3"/>
  <c r="D17" i="3"/>
  <c r="D16" i="3"/>
  <c r="E16" i="3" s="1"/>
  <c r="D15" i="3"/>
  <c r="D14" i="3" s="1"/>
  <c r="D12" i="3" s="1"/>
  <c r="D28" i="3"/>
  <c r="D27" i="3"/>
  <c r="E27" i="3" s="1"/>
  <c r="D18" i="3"/>
  <c r="E18" i="3" s="1"/>
  <c r="D29" i="3"/>
  <c r="C26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7" i="3"/>
  <c r="E69" i="3"/>
  <c r="E70" i="3"/>
  <c r="E71" i="3"/>
  <c r="E72" i="3"/>
  <c r="E73" i="3"/>
  <c r="E74" i="3"/>
  <c r="E21" i="3"/>
  <c r="E22" i="3"/>
  <c r="E23" i="3"/>
  <c r="E24" i="3"/>
  <c r="E25" i="3"/>
  <c r="E28" i="3"/>
  <c r="E30" i="3"/>
  <c r="E20" i="3"/>
  <c r="D23" i="3"/>
  <c r="C23" i="3"/>
  <c r="D20" i="3"/>
  <c r="C20" i="3"/>
  <c r="E15" i="3" l="1"/>
  <c r="E14" i="3" s="1"/>
  <c r="E12" i="3" s="1"/>
  <c r="D35" i="3"/>
  <c r="E35" i="3"/>
  <c r="C35" i="3"/>
  <c r="C11" i="3" s="1"/>
  <c r="D26" i="3"/>
  <c r="E26" i="3" s="1"/>
  <c r="C19" i="3"/>
  <c r="D37" i="2"/>
  <c r="E32" i="2"/>
  <c r="C37" i="2"/>
  <c r="C50" i="1"/>
  <c r="C65" i="1"/>
  <c r="F19" i="7"/>
  <c r="F18" i="7"/>
  <c r="F17" i="7"/>
  <c r="E18" i="7"/>
  <c r="D16" i="7"/>
  <c r="D52" i="7"/>
  <c r="D39" i="7"/>
  <c r="D38" i="7"/>
  <c r="C39" i="7"/>
  <c r="C38" i="7" l="1"/>
  <c r="D25" i="7"/>
  <c r="F25" i="7" s="1"/>
  <c r="E17" i="7"/>
  <c r="D27" i="7"/>
  <c r="D26" i="7"/>
  <c r="G26" i="7"/>
  <c r="G24" i="7" s="1"/>
  <c r="G20" i="7" s="1"/>
  <c r="G25" i="7"/>
  <c r="G27" i="7"/>
  <c r="C32" i="7" l="1"/>
  <c r="E54" i="5"/>
  <c r="F54" i="5"/>
  <c r="E45" i="5"/>
  <c r="F45" i="5"/>
  <c r="F32" i="5"/>
  <c r="F31" i="5"/>
  <c r="F28" i="5"/>
  <c r="F27" i="5"/>
  <c r="F26" i="5"/>
  <c r="E28" i="5"/>
  <c r="E27" i="5"/>
  <c r="E26" i="5"/>
  <c r="F17" i="5"/>
  <c r="F18" i="5"/>
  <c r="E17" i="5"/>
  <c r="E18" i="5"/>
  <c r="E16" i="5"/>
  <c r="D32" i="7" l="1"/>
  <c r="G15" i="7" l="1"/>
  <c r="D37" i="7" l="1"/>
  <c r="E31" i="7"/>
  <c r="E28" i="7" s="1"/>
  <c r="F61" i="7"/>
  <c r="E61" i="7"/>
  <c r="G59" i="7"/>
  <c r="D59" i="7"/>
  <c r="C59" i="7"/>
  <c r="F52" i="7"/>
  <c r="E52" i="7"/>
  <c r="G50" i="7"/>
  <c r="D50" i="7"/>
  <c r="C50" i="7"/>
  <c r="E46" i="7"/>
  <c r="G44" i="7"/>
  <c r="D44" i="7"/>
  <c r="C44" i="7"/>
  <c r="F39" i="7"/>
  <c r="E39" i="7"/>
  <c r="G37" i="7"/>
  <c r="F27" i="7" s="1"/>
  <c r="C37" i="7"/>
  <c r="E27" i="7"/>
  <c r="E26" i="7"/>
  <c r="E25" i="7"/>
  <c r="D24" i="7"/>
  <c r="F24" i="7" s="1"/>
  <c r="C24" i="7"/>
  <c r="C20" i="7" s="1"/>
  <c r="G28" i="7"/>
  <c r="C28" i="7"/>
  <c r="E19" i="7"/>
  <c r="G16" i="7"/>
  <c r="G12" i="7" s="1"/>
  <c r="C16" i="7"/>
  <c r="C12" i="7" s="1"/>
  <c r="F15" i="7"/>
  <c r="E15" i="7"/>
  <c r="E59" i="7" l="1"/>
  <c r="C36" i="7"/>
  <c r="E37" i="7"/>
  <c r="F38" i="7"/>
  <c r="E50" i="7"/>
  <c r="E38" i="7"/>
  <c r="F28" i="7"/>
  <c r="D28" i="7"/>
  <c r="E44" i="7"/>
  <c r="F50" i="7"/>
  <c r="F16" i="7"/>
  <c r="E16" i="7"/>
  <c r="F59" i="7"/>
  <c r="G36" i="7"/>
  <c r="F26" i="7" s="1"/>
  <c r="F20" i="7"/>
  <c r="E24" i="7"/>
  <c r="E20" i="7" s="1"/>
  <c r="D12" i="7"/>
  <c r="E12" i="7" s="1"/>
  <c r="D36" i="7"/>
  <c r="E36" i="7" s="1"/>
  <c r="D20" i="7"/>
  <c r="F37" i="7"/>
  <c r="F16" i="5"/>
  <c r="G25" i="5"/>
  <c r="G23" i="5" s="1"/>
  <c r="G19" i="5"/>
  <c r="D19" i="5"/>
  <c r="C19" i="5"/>
  <c r="F12" i="7" l="1"/>
  <c r="F36" i="7"/>
  <c r="F19" i="5"/>
  <c r="E22" i="5"/>
  <c r="E19" i="5" s="1"/>
  <c r="G15" i="5"/>
  <c r="G11" i="5" s="1"/>
  <c r="C25" i="5"/>
  <c r="C23" i="5" s="1"/>
  <c r="D15" i="5"/>
  <c r="C15" i="5"/>
  <c r="C11" i="5" s="1"/>
  <c r="D11" i="5" l="1"/>
  <c r="E15" i="5"/>
  <c r="F11" i="5"/>
  <c r="F15" i="5"/>
  <c r="E11" i="5"/>
  <c r="D25" i="5"/>
  <c r="G52" i="5"/>
  <c r="D52" i="5"/>
  <c r="C52" i="5"/>
  <c r="G43" i="5"/>
  <c r="D43" i="5"/>
  <c r="F43" i="5" s="1"/>
  <c r="C43" i="5"/>
  <c r="G37" i="5"/>
  <c r="D37" i="5"/>
  <c r="C37" i="5"/>
  <c r="G30" i="5"/>
  <c r="D30" i="5"/>
  <c r="G29" i="2"/>
  <c r="G10" i="2" s="1"/>
  <c r="F50" i="2"/>
  <c r="F59" i="2"/>
  <c r="E44" i="2"/>
  <c r="E59" i="2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C24" i="2"/>
  <c r="E24" i="2" s="1"/>
  <c r="C41" i="3"/>
  <c r="D59" i="3"/>
  <c r="D57" i="3" s="1"/>
  <c r="C57" i="3"/>
  <c r="D68" i="3"/>
  <c r="C66" i="3"/>
  <c r="D53" i="3"/>
  <c r="D51" i="3" s="1"/>
  <c r="C51" i="3"/>
  <c r="D43" i="3"/>
  <c r="E43" i="3" s="1"/>
  <c r="C46" i="1"/>
  <c r="F24" i="2"/>
  <c r="C28" i="1"/>
  <c r="C31" i="5" s="1"/>
  <c r="E31" i="5" s="1"/>
  <c r="C33" i="1"/>
  <c r="C32" i="5" s="1"/>
  <c r="E32" i="5" s="1"/>
  <c r="F26" i="2"/>
  <c r="F27" i="2"/>
  <c r="E26" i="2"/>
  <c r="E27" i="2"/>
  <c r="E25" i="2"/>
  <c r="C40" i="3" l="1"/>
  <c r="D66" i="3"/>
  <c r="E66" i="3" s="1"/>
  <c r="E68" i="3"/>
  <c r="D19" i="3"/>
  <c r="F30" i="5"/>
  <c r="E42" i="2"/>
  <c r="E57" i="2"/>
  <c r="F57" i="2"/>
  <c r="C30" i="5"/>
  <c r="C29" i="5" s="1"/>
  <c r="D23" i="5"/>
  <c r="E25" i="5"/>
  <c r="E23" i="5" s="1"/>
  <c r="F25" i="5"/>
  <c r="F23" i="5" s="1"/>
  <c r="E30" i="5"/>
  <c r="F52" i="5"/>
  <c r="E43" i="5"/>
  <c r="E52" i="5"/>
  <c r="G29" i="5"/>
  <c r="D29" i="5"/>
  <c r="D48" i="2"/>
  <c r="F29" i="2"/>
  <c r="E29" i="2"/>
  <c r="D42" i="3"/>
  <c r="C27" i="1"/>
  <c r="E37" i="2"/>
  <c r="E36" i="2"/>
  <c r="D35" i="2"/>
  <c r="C35" i="2"/>
  <c r="F37" i="2"/>
  <c r="F36" i="2"/>
  <c r="E31" i="2"/>
  <c r="E19" i="3" l="1"/>
  <c r="E11" i="3" s="1"/>
  <c r="D11" i="3"/>
  <c r="D41" i="3"/>
  <c r="D40" i="3" s="1"/>
  <c r="E40" i="3" s="1"/>
  <c r="E42" i="3"/>
  <c r="E41" i="3" s="1"/>
  <c r="E48" i="2"/>
  <c r="F48" i="2"/>
  <c r="F29" i="5"/>
  <c r="E29" i="5"/>
  <c r="F35" i="2"/>
  <c r="G34" i="2"/>
  <c r="F30" i="2"/>
  <c r="D34" i="2"/>
  <c r="E35" i="2"/>
  <c r="E30" i="2"/>
  <c r="C34" i="2"/>
  <c r="F31" i="2"/>
  <c r="C76" i="1"/>
  <c r="C73" i="1"/>
  <c r="C70" i="1"/>
  <c r="C64" i="1"/>
  <c r="C61" i="1"/>
  <c r="C58" i="1"/>
  <c r="C55" i="1"/>
  <c r="C52" i="1"/>
  <c r="C45" i="1"/>
  <c r="E34" i="2" l="1"/>
  <c r="F34" i="2"/>
  <c r="C26" i="1"/>
</calcChain>
</file>

<file path=xl/sharedStrings.xml><?xml version="1.0" encoding="utf-8"?>
<sst xmlns="http://schemas.openxmlformats.org/spreadsheetml/2006/main" count="564" uniqueCount="186">
  <si>
    <t>Nội dung</t>
  </si>
  <si>
    <t>Dự toán được giao</t>
  </si>
  <si>
    <t>I</t>
  </si>
  <si>
    <t>Mẫu số 02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</si>
  <si>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</si>
  <si>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</si>
  <si>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</si>
  <si>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</si>
  <si>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</si>
  <si>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</si>
  <si>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</si>
  <si>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</si>
  <si>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</si>
  <si>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</si>
  <si>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</si>
  <si>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</si>
  <si>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</si>
  <si>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</si>
  <si>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</si>
  <si>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</si>
  <si>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</si>
  <si>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</si>
  <si>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</si>
  <si>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</si>
  <si>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</si>
  <si>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</si>
  <si>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</si>
  <si>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</si>
  <si>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</si>
  <si>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</si>
  <si>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</si>
  <si>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</si>
  <si>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</si>
  <si>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</si>
  <si>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</si>
  <si>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</si>
  <si>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</si>
  <si>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</si>
  <si>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</si>
  <si>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</si>
  <si>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</si>
  <si>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</si>
  <si>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</si>
  <si>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</si>
  <si>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</si>
  <si>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</si>
  <si>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</si>
  <si>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</si>
  <si>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</si>
  <si>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</si>
  <si>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</si>
  <si>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</si>
  <si>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</si>
  <si>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tiêu)</t>
  </si>
  <si>
    <t>ĐVT: Triệu đồng</t>
  </si>
  <si>
    <t>So sánh (%)</t>
  </si>
  <si>
    <t>Cùng kỳ năm trước</t>
  </si>
  <si>
    <t>Ghi chú</t>
  </si>
  <si>
    <t>Đơn vị:</t>
  </si>
  <si>
    <t>SỞ TÀI CHÍNH TỈNH QUẢNG NAM</t>
  </si>
  <si>
    <t>Số liệu báo cáo quyết toán</t>
  </si>
  <si>
    <t>Số liệu quyết toán được duyệt</t>
  </si>
  <si>
    <t>A</t>
  </si>
  <si>
    <t>B</t>
  </si>
  <si>
    <t>Hoạt động SX, cung ứng dịch vụ</t>
  </si>
  <si>
    <t>Hoạt động sự nghiệp khác</t>
  </si>
  <si>
    <t>Quyết toán chi ngân sách nhà nước</t>
  </si>
  <si>
    <t>KP không thực hiện chế độ tự chủ</t>
  </si>
  <si>
    <t>KP nhiệm vụ không thường xuyên</t>
  </si>
  <si>
    <t xml:space="preserve"> - Cấp Bộ</t>
  </si>
  <si>
    <t xml:space="preserve"> - Cấp cơ sở</t>
  </si>
  <si>
    <t xml:space="preserve"> - Cấp quốc gia</t>
  </si>
  <si>
    <t>Chi hoạt động TTQT VĐT</t>
  </si>
  <si>
    <t>Chi hoạt động phục vụ xử lý HTT</t>
  </si>
  <si>
    <t>Chi sự nghiệp</t>
  </si>
  <si>
    <t>(Chi tiết theo từng Chg trình mục tiêu quốc gia)</t>
  </si>
  <si>
    <t xml:space="preserve">Chi sự nghiệp </t>
  </si>
  <si>
    <t>Tổng số thu, chi, nộp ngân sách phí, lệ phí, khác</t>
  </si>
  <si>
    <t>Dự toán thu khác:</t>
  </si>
  <si>
    <t xml:space="preserve">Chi hoạt động văn hóa </t>
  </si>
  <si>
    <t>Chi hoạt động quốc phòng</t>
  </si>
  <si>
    <t>Chi hoạt động sự nghiệp đào tạo</t>
  </si>
  <si>
    <t>Cấp từ đầu năm</t>
  </si>
  <si>
    <t>Cấp bổ sung trong năm</t>
  </si>
  <si>
    <t>Tiết kiệm 10% chi hoạt động thường xuyên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</si>
  <si>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</si>
  <si>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</si>
  <si>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</si>
  <si>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</si>
  <si>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</si>
  <si>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</si>
  <si>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KP năm trước chuyển sang</t>
  </si>
  <si>
    <t>Mẫu số 3</t>
  </si>
  <si>
    <t>`</t>
  </si>
  <si>
    <t>Chi từ nguồn thu khác được để lại</t>
  </si>
  <si>
    <t>Tiết kiệm 10% chi hoạt động TX 6 tháng cuối năm</t>
  </si>
  <si>
    <t>KP thường xuyên theo chức năng</t>
  </si>
  <si>
    <t>KP thực hiện nhiệm vụ khoa học công nghệ</t>
  </si>
  <si>
    <t>Nộp ngân sách nhà nước</t>
  </si>
  <si>
    <t>Dự toán chi từ nguồn thu khác được để lại</t>
  </si>
  <si>
    <t xml:space="preserve">    </t>
  </si>
  <si>
    <t>1.3</t>
  </si>
  <si>
    <t>Dự toán chưa phân bổ</t>
  </si>
  <si>
    <t>Thu khác</t>
  </si>
  <si>
    <t>Biểu số 4</t>
  </si>
  <si>
    <t>KP nhiệm vụ TX theo chức năng</t>
  </si>
  <si>
    <t>Chi hoạt động khác</t>
  </si>
  <si>
    <t>Chi sự nghiệp giáo dục, đào tạo</t>
  </si>
  <si>
    <t>Chi SN y tế, dân số và gia đình</t>
  </si>
  <si>
    <t>Chi SN ph.thanh, tr.hình, thông tấn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</si>
  <si>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</si>
  <si>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</si>
  <si>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</si>
  <si>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</si>
  <si>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Thực hiện Quý I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</si>
  <si>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</si>
  <si>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</si>
  <si>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</si>
  <si>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</si>
  <si>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</si>
  <si>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</si>
  <si>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</si>
  <si>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thu, chi, nộp NSNN</t>
  </si>
  <si>
    <t>Dự toán thu:</t>
  </si>
  <si>
    <t>Thu qua hoạt động thanh tra</t>
  </si>
  <si>
    <t>Thu hoạt động sự nghiệp dịch vụ (chi tiết từng nội dung thu)</t>
  </si>
  <si>
    <t>Nộp NSNN</t>
  </si>
  <si>
    <t>III</t>
  </si>
  <si>
    <t>Dự toán chi từ nguồn thu được để lại theo quy định</t>
  </si>
  <si>
    <t xml:space="preserve">Phí </t>
  </si>
  <si>
    <t>Thu từ phí thẩm tra phê duyệt quyết toán vốn đầu tư (TTQT VĐT)</t>
  </si>
  <si>
    <t>IV</t>
  </si>
  <si>
    <t>V</t>
  </si>
  <si>
    <t>VI</t>
  </si>
  <si>
    <t>VII</t>
  </si>
  <si>
    <t>VIII</t>
  </si>
  <si>
    <t>IX</t>
  </si>
  <si>
    <t>X</t>
  </si>
  <si>
    <t>XI</t>
  </si>
  <si>
    <t>Mẫu số 03</t>
  </si>
  <si>
    <t>Chi từ nguồn thu hoạt động sự nghiệp dịch vụ (chi tiết từng nội dung)</t>
  </si>
  <si>
    <t>Dự toán năm 2019</t>
  </si>
  <si>
    <t>6 tháng đầu năm 2019</t>
  </si>
  <si>
    <t>Thực hiện 6tháng đầu năm 2019</t>
  </si>
  <si>
    <t xml:space="preserve"> (Kèm theo Quyết định số 141/QĐ-STC ngày 05/7/2019 của Giám đốc Sở Tài chính)</t>
  </si>
  <si>
    <t>-</t>
  </si>
  <si>
    <t>9 tháng năm 2019</t>
  </si>
  <si>
    <t>Thực hiện 9 tháng năm 2019</t>
  </si>
  <si>
    <t xml:space="preserve"> (Kèm theo Quyết định số 207/QĐ-STC ngày  03/10/2019 của Giám đốc Sở Tài chính)</t>
  </si>
  <si>
    <t>CÔNG KHAI THỰC HIỆN DỰ TOÁN THU - CHI NGÂN SÁCH</t>
  </si>
  <si>
    <t>Tổng số thu, chi, nộp NSNN, phí, lệ phí:</t>
  </si>
  <si>
    <t>Chi từ nguồn thu khác (chi tiết từng nội dung)</t>
  </si>
  <si>
    <t>Thu hoạt động khác (chi tiết từng nội dung thu)</t>
  </si>
  <si>
    <t>Chi hoạt động thanh tra</t>
  </si>
  <si>
    <t>Chi từ nguồn thu được để lại:</t>
  </si>
  <si>
    <t>Nộp NSNN qua hoạt động thanh tra</t>
  </si>
  <si>
    <t xml:space="preserve">Nộp NSNN từ nguồn thu khác </t>
  </si>
  <si>
    <t>Số thu phí, lệ phí, thu khác:</t>
  </si>
  <si>
    <t>Nộp NSNN từ nguồn thu phí, lệ phí, thu khác</t>
  </si>
  <si>
    <t>Hoạt động khoán CP xử lý HTT</t>
  </si>
  <si>
    <t>Hoạt động TTQT VĐT</t>
  </si>
  <si>
    <t>Hoạt động phát hành biên lai ấn chỉ</t>
  </si>
  <si>
    <t>Chi SN phát thanh, tr.hình, thông tấn</t>
  </si>
  <si>
    <t>Chi chương trình mục tiêu</t>
  </si>
  <si>
    <t>Quý I/2020</t>
  </si>
  <si>
    <t xml:space="preserve"> (Kèm theo Quyết định số           /QĐ-STC ngày……/……../2020 của Giám đốc Sở Tài chính)</t>
  </si>
  <si>
    <t>Dự toán năm 2020</t>
  </si>
  <si>
    <t>Năm 2020</t>
  </si>
  <si>
    <t>QUYẾT TOÁN THU - CHI NGÂN SÁCH NHÀ NƯỚC</t>
  </si>
  <si>
    <t>(Kèm theo Quyết định số…../QĐ- STC ngày ……./…../2021 của Sở Tài chính Quảng Nam)</t>
  </si>
  <si>
    <t>Chênh lệch</t>
  </si>
  <si>
    <t>5=4-3</t>
  </si>
  <si>
    <t>Quyết toán thu, chi nộp NS phí, lệ phí</t>
  </si>
  <si>
    <t>Thu phí</t>
  </si>
  <si>
    <t>Nguồn thu chi phí TTQT VĐT</t>
  </si>
  <si>
    <t>Nguồn thu chi phí xử lý hàng tịch thu</t>
  </si>
  <si>
    <t>Nguồn thu HĐ phát hành BLAC</t>
  </si>
  <si>
    <t>Nguồn thu khác</t>
  </si>
  <si>
    <t>Chi từ nguồn thu phí được khấu trừ hoặc để lại được để lại</t>
  </si>
  <si>
    <t>Chi sự nghiệp khoa học và công nghệ</t>
  </si>
  <si>
    <t>Chi bảo đảm xã hội</t>
  </si>
  <si>
    <t>Chi sự nghiệp văn hóa thông tin</t>
  </si>
  <si>
    <t>Số thu phí, lệ phí nộp NSNN</t>
  </si>
  <si>
    <t>Chi hoạt động phát hành BLAC</t>
  </si>
  <si>
    <t>DỰ TOÁN THU - CHI NGÂN SÁCH NHÀ NƯỚC NĂM 2022</t>
  </si>
  <si>
    <t xml:space="preserve"> (Kèm theo Quyết định số        /QĐ-STC ngày  /12/2021 của Sở Tài chính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</si>
</sst>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</numFmts>
  <fonts count="2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vertical="center" wrapText="1"/>
    </xf>
    <xf numFmtId="3" fontId="11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9" fillId="2" borderId="5" xfId="0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3" fontId="20" fillId="2" borderId="3" xfId="0" applyNumberFormat="1" applyFont="1" applyFill="1" applyBorder="1" applyAlignment="1">
      <alignment horizontal="right" vertical="center" wrapText="1"/>
    </xf>
    <xf numFmtId="43" fontId="19" fillId="2" borderId="3" xfId="1" applyFont="1" applyFill="1" applyBorder="1" applyAlignment="1">
      <alignment horizontal="right" vertical="center" wrapText="1"/>
    </xf>
    <xf numFmtId="43" fontId="20" fillId="2" borderId="3" xfId="1" applyFont="1" applyFill="1" applyBorder="1" applyAlignment="1">
      <alignment horizontal="right" vertical="center" wrapText="1"/>
    </xf>
    <xf numFmtId="165" fontId="20" fillId="2" borderId="3" xfId="1" applyNumberFormat="1" applyFont="1" applyFill="1" applyBorder="1" applyAlignment="1">
      <alignment horizontal="right" vertical="center" wrapText="1"/>
    </xf>
    <xf numFmtId="3" fontId="20" fillId="2" borderId="4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9" fontId="19" fillId="2" borderId="3" xfId="2" applyFont="1" applyFill="1" applyBorder="1" applyAlignment="1">
      <alignment horizontal="right" vertical="center" wrapText="1"/>
    </xf>
    <xf numFmtId="9" fontId="20" fillId="2" borderId="3" xfId="2" applyFont="1" applyFill="1" applyBorder="1" applyAlignment="1">
      <alignment vertical="center" wrapText="1"/>
    </xf>
    <xf numFmtId="9" fontId="20" fillId="2" borderId="3" xfId="2" applyFont="1" applyFill="1" applyBorder="1" applyAlignment="1">
      <alignment horizontal="right" vertical="center" wrapText="1"/>
    </xf>
    <xf numFmtId="9" fontId="19" fillId="2" borderId="3" xfId="2" applyFont="1" applyFill="1" applyBorder="1" applyAlignment="1">
      <alignment vertical="center" wrapText="1"/>
    </xf>
    <xf numFmtId="164" fontId="19" fillId="2" borderId="3" xfId="2" applyNumberFormat="1" applyFont="1" applyFill="1" applyBorder="1" applyAlignment="1">
      <alignment vertical="center" wrapText="1"/>
    </xf>
    <xf numFmtId="164" fontId="20" fillId="2" borderId="3" xfId="2" applyNumberFormat="1" applyFont="1" applyFill="1" applyBorder="1" applyAlignment="1">
      <alignment vertical="center" wrapText="1"/>
    </xf>
    <xf numFmtId="9" fontId="20" fillId="2" borderId="4" xfId="2" applyFont="1" applyFill="1" applyBorder="1" applyAlignment="1">
      <alignment vertical="center" wrapText="1"/>
    </xf>
    <xf numFmtId="9" fontId="20" fillId="2" borderId="4" xfId="2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166" fontId="11" fillId="2" borderId="3" xfId="1" applyNumberFormat="1" applyFont="1" applyFill="1" applyBorder="1" applyAlignment="1">
      <alignment vertical="center" wrapText="1"/>
    </xf>
    <xf numFmtId="166" fontId="20" fillId="2" borderId="3" xfId="1" applyNumberFormat="1" applyFont="1" applyFill="1" applyBorder="1" applyAlignment="1">
      <alignment horizontal="right" vertical="center" wrapText="1"/>
    </xf>
    <xf numFmtId="166" fontId="19" fillId="2" borderId="3" xfId="1" applyNumberFormat="1" applyFont="1" applyFill="1" applyBorder="1" applyAlignment="1">
      <alignment horizontal="right" vertical="center" wrapText="1"/>
    </xf>
    <xf numFmtId="164" fontId="20" fillId="2" borderId="3" xfId="2" applyNumberFormat="1" applyFont="1" applyFill="1" applyBorder="1" applyAlignment="1">
      <alignment horizontal="right" vertical="center" wrapText="1"/>
    </xf>
    <xf numFmtId="164" fontId="19" fillId="2" borderId="3" xfId="2" applyNumberFormat="1" applyFont="1" applyFill="1" applyBorder="1" applyAlignment="1">
      <alignment horizontal="right" vertical="center" wrapText="1"/>
    </xf>
    <xf numFmtId="43" fontId="11" fillId="2" borderId="3" xfId="1" applyFont="1" applyFill="1" applyBorder="1" applyAlignment="1">
      <alignment horizontal="right" vertical="center" wrapText="1"/>
    </xf>
    <xf numFmtId="167" fontId="11" fillId="2" borderId="3" xfId="0" applyNumberFormat="1" applyFont="1" applyFill="1" applyBorder="1" applyAlignment="1">
      <alignment vertical="center" wrapText="1"/>
    </xf>
    <xf numFmtId="164" fontId="19" fillId="2" borderId="5" xfId="2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43" fontId="19" fillId="2" borderId="3" xfId="1" applyFont="1" applyFill="1" applyBorder="1" applyAlignment="1">
      <alignment vertical="center" wrapText="1"/>
    </xf>
    <xf numFmtId="9" fontId="19" fillId="2" borderId="3" xfId="2" applyNumberFormat="1" applyFont="1" applyFill="1" applyBorder="1" applyAlignment="1">
      <alignment vertical="center" wrapText="1"/>
    </xf>
    <xf numFmtId="3" fontId="20" fillId="2" borderId="5" xfId="0" applyNumberFormat="1" applyFont="1" applyFill="1" applyBorder="1" applyAlignment="1">
      <alignment vertical="center" wrapText="1"/>
    </xf>
    <xf numFmtId="3" fontId="20" fillId="2" borderId="3" xfId="0" applyNumberFormat="1" applyFont="1" applyFill="1" applyBorder="1" applyAlignment="1">
      <alignment vertical="center" wrapText="1"/>
    </xf>
    <xf numFmtId="167" fontId="20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vertical="center" wrapText="1"/>
    </xf>
    <xf numFmtId="167" fontId="19" fillId="2" borderId="3" xfId="0" applyNumberFormat="1" applyFont="1" applyFill="1" applyBorder="1" applyAlignment="1">
      <alignment vertical="center" wrapText="1"/>
    </xf>
    <xf numFmtId="165" fontId="20" fillId="2" borderId="3" xfId="1" applyNumberFormat="1" applyFont="1" applyFill="1" applyBorder="1" applyAlignment="1">
      <alignment vertical="center" wrapText="1"/>
    </xf>
    <xf numFmtId="165" fontId="19" fillId="2" borderId="3" xfId="1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20" fillId="2" borderId="4" xfId="1" applyFont="1" applyFill="1" applyBorder="1" applyAlignment="1">
      <alignment horizontal="right" vertical="center" wrapText="1"/>
    </xf>
    <xf numFmtId="165" fontId="14" fillId="0" borderId="0" xfId="1" applyNumberFormat="1" applyFont="1" applyAlignment="1">
      <alignment vertical="center"/>
    </xf>
    <xf numFmtId="165" fontId="17" fillId="0" borderId="0" xfId="1" applyNumberFormat="1" applyFont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43" fontId="23" fillId="0" borderId="0" xfId="1" applyFont="1" applyAlignment="1">
      <alignment vertical="center"/>
    </xf>
    <xf numFmtId="43" fontId="23" fillId="0" borderId="2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19" fillId="2" borderId="7" xfId="1" applyNumberFormat="1" applyFont="1" applyFill="1" applyBorder="1" applyAlignment="1">
      <alignment horizontal="center" vertical="center" wrapText="1"/>
    </xf>
    <xf numFmtId="165" fontId="19" fillId="2" borderId="6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19" fillId="2" borderId="2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sqref="A1:XFD1048576"/>
    </sheetView>
  </sheetViews>
  <sheetFormatPr defaultRowHeight="15.75" x14ac:dyDescent="0.25"/>
  <cols>
    <col min="1" max="1" width="7.28515625" style="6" customWidth="1"/>
    <col min="2" max="2" width="46.85546875" style="6" customWidth="1"/>
    <col min="3" max="3" width="13.7109375" style="6" customWidth="1"/>
    <col min="4" max="4" width="21.7109375" style="6" customWidth="1"/>
    <col min="5" max="16384" width="9.140625" style="6"/>
  </cols>
  <sheetData>
    <row r="1" spans="1:4" x14ac:dyDescent="0.25">
      <c r="D1" s="51" t="s">
        <v>3</v>
      </c>
    </row>
    <row r="2" spans="1:4" x14ac:dyDescent="0.25">
      <c r="D2" s="47"/>
    </row>
    <row r="3" spans="1:4" ht="16.5" x14ac:dyDescent="0.25">
      <c r="A3" s="111" t="s">
        <v>184</v>
      </c>
      <c r="B3" s="111"/>
      <c r="C3" s="111"/>
      <c r="D3" s="111"/>
    </row>
    <row r="4" spans="1:4" x14ac:dyDescent="0.25">
      <c r="A4" s="112" t="s">
        <v>185</v>
      </c>
      <c r="B4" s="112"/>
      <c r="C4" s="112"/>
      <c r="D4" s="112"/>
    </row>
    <row r="5" spans="1:4" x14ac:dyDescent="0.25">
      <c r="A5" s="7"/>
      <c r="B5" s="7"/>
      <c r="C5" s="7"/>
      <c r="D5" s="7"/>
    </row>
    <row r="6" spans="1:4" x14ac:dyDescent="0.25">
      <c r="D6" s="52" t="s">
        <v>54</v>
      </c>
    </row>
    <row r="7" spans="1:4" ht="31.5" x14ac:dyDescent="0.25">
      <c r="A7" s="1" t="s">
        <v>4</v>
      </c>
      <c r="B7" s="1" t="s">
        <v>0</v>
      </c>
      <c r="C7" s="1" t="s">
        <v>1</v>
      </c>
      <c r="D7" s="1" t="s">
        <v>57</v>
      </c>
    </row>
    <row r="8" spans="1:4" ht="31.5" x14ac:dyDescent="0.25">
      <c r="A8" s="8" t="s">
        <v>2</v>
      </c>
      <c r="B8" s="9" t="s">
        <v>77</v>
      </c>
      <c r="C8" s="29"/>
      <c r="D8" s="10"/>
    </row>
    <row r="9" spans="1:4" x14ac:dyDescent="0.25">
      <c r="A9" s="15">
        <v>1</v>
      </c>
      <c r="B9" s="12" t="s">
        <v>5</v>
      </c>
      <c r="C9" s="30"/>
      <c r="D9" s="13"/>
    </row>
    <row r="10" spans="1:4" hidden="1" x14ac:dyDescent="0.25">
      <c r="A10" s="14" t="s">
        <v>6</v>
      </c>
      <c r="B10" s="3" t="s">
        <v>7</v>
      </c>
      <c r="C10" s="30"/>
      <c r="D10" s="13"/>
    </row>
    <row r="11" spans="1:4" hidden="1" x14ac:dyDescent="0.25">
      <c r="A11" s="14" t="s">
        <v>8</v>
      </c>
      <c r="B11" s="3" t="s">
        <v>9</v>
      </c>
      <c r="C11" s="30"/>
      <c r="D11" s="13"/>
    </row>
    <row r="12" spans="1:4" x14ac:dyDescent="0.25">
      <c r="A12" s="15">
        <v>2</v>
      </c>
      <c r="B12" s="12" t="s">
        <v>10</v>
      </c>
      <c r="C12" s="30"/>
      <c r="D12" s="13"/>
    </row>
    <row r="13" spans="1:4" hidden="1" x14ac:dyDescent="0.25">
      <c r="A13" s="14" t="s">
        <v>11</v>
      </c>
      <c r="B13" s="3" t="s">
        <v>76</v>
      </c>
      <c r="C13" s="30"/>
      <c r="D13" s="13"/>
    </row>
    <row r="14" spans="1:4" hidden="1" x14ac:dyDescent="0.25">
      <c r="A14" s="14" t="s">
        <v>12</v>
      </c>
      <c r="B14" s="3" t="s">
        <v>13</v>
      </c>
      <c r="C14" s="30"/>
      <c r="D14" s="13"/>
    </row>
    <row r="15" spans="1:4" hidden="1" x14ac:dyDescent="0.25">
      <c r="A15" s="14" t="s">
        <v>14</v>
      </c>
      <c r="B15" s="3" t="s">
        <v>15</v>
      </c>
      <c r="C15" s="30"/>
      <c r="D15" s="13"/>
    </row>
    <row r="16" spans="1:4" hidden="1" x14ac:dyDescent="0.25">
      <c r="A16" s="14" t="s">
        <v>16</v>
      </c>
      <c r="B16" s="3" t="s">
        <v>17</v>
      </c>
      <c r="C16" s="30"/>
      <c r="D16" s="13"/>
    </row>
    <row r="17" spans="1:4" hidden="1" x14ac:dyDescent="0.25">
      <c r="A17" s="14" t="s">
        <v>12</v>
      </c>
      <c r="B17" s="3" t="s">
        <v>18</v>
      </c>
      <c r="C17" s="30"/>
      <c r="D17" s="13"/>
    </row>
    <row r="18" spans="1:4" hidden="1" x14ac:dyDescent="0.25">
      <c r="A18" s="14" t="s">
        <v>14</v>
      </c>
      <c r="B18" s="3" t="s">
        <v>19</v>
      </c>
      <c r="C18" s="30"/>
      <c r="D18" s="13"/>
    </row>
    <row r="19" spans="1:4" x14ac:dyDescent="0.25">
      <c r="A19" s="15">
        <v>3</v>
      </c>
      <c r="B19" s="12" t="s">
        <v>20</v>
      </c>
      <c r="C19" s="30"/>
      <c r="D19" s="13"/>
    </row>
    <row r="20" spans="1:4" hidden="1" x14ac:dyDescent="0.25">
      <c r="A20" s="14" t="s">
        <v>21</v>
      </c>
      <c r="B20" s="3" t="s">
        <v>7</v>
      </c>
      <c r="C20" s="30"/>
      <c r="D20" s="13"/>
    </row>
    <row r="21" spans="1:4" hidden="1" x14ac:dyDescent="0.25">
      <c r="A21" s="14" t="s">
        <v>22</v>
      </c>
      <c r="B21" s="3" t="s">
        <v>9</v>
      </c>
      <c r="C21" s="30"/>
      <c r="D21" s="13"/>
    </row>
    <row r="22" spans="1:4" x14ac:dyDescent="0.25">
      <c r="A22" s="15">
        <v>4</v>
      </c>
      <c r="B22" s="12" t="s">
        <v>103</v>
      </c>
      <c r="C22" s="30"/>
      <c r="D22" s="13"/>
    </row>
    <row r="23" spans="1:4" x14ac:dyDescent="0.25">
      <c r="A23" s="14" t="s">
        <v>12</v>
      </c>
      <c r="B23" s="3" t="s">
        <v>78</v>
      </c>
      <c r="C23" s="18">
        <v>1970</v>
      </c>
      <c r="D23" s="13"/>
    </row>
    <row r="24" spans="1:4" x14ac:dyDescent="0.25">
      <c r="A24" s="14" t="s">
        <v>14</v>
      </c>
      <c r="B24" s="3" t="s">
        <v>98</v>
      </c>
      <c r="C24" s="18">
        <v>500</v>
      </c>
      <c r="D24" s="13"/>
    </row>
    <row r="25" spans="1:4" x14ac:dyDescent="0.25">
      <c r="A25" s="14" t="s">
        <v>85</v>
      </c>
      <c r="B25" s="3" t="s">
        <v>99</v>
      </c>
      <c r="C25" s="18">
        <f>C23-C24</f>
        <v>1470</v>
      </c>
      <c r="D25" s="13"/>
    </row>
    <row r="26" spans="1:4" x14ac:dyDescent="0.25">
      <c r="A26" s="15" t="s">
        <v>23</v>
      </c>
      <c r="B26" s="12" t="s">
        <v>24</v>
      </c>
      <c r="C26" s="48">
        <f>C27+C38+C45+C52+C55+C58+C61+C64+C70+C73+C76</f>
        <v>15893</v>
      </c>
      <c r="D26" s="13"/>
    </row>
    <row r="27" spans="1:4" x14ac:dyDescent="0.25">
      <c r="A27" s="15">
        <v>1</v>
      </c>
      <c r="B27" s="12" t="s">
        <v>17</v>
      </c>
      <c r="C27" s="48">
        <f>C28+C33+C37</f>
        <v>15863</v>
      </c>
      <c r="D27" s="13"/>
    </row>
    <row r="28" spans="1:4" x14ac:dyDescent="0.25">
      <c r="A28" s="14" t="s">
        <v>6</v>
      </c>
      <c r="B28" s="3" t="s">
        <v>18</v>
      </c>
      <c r="C28" s="49">
        <f>C29-C30+C31-C32</f>
        <v>9861</v>
      </c>
      <c r="D28" s="13"/>
    </row>
    <row r="29" spans="1:4" x14ac:dyDescent="0.25">
      <c r="A29" s="14" t="s">
        <v>12</v>
      </c>
      <c r="B29" s="3" t="s">
        <v>82</v>
      </c>
      <c r="C29" s="18">
        <v>9861</v>
      </c>
      <c r="D29" s="13"/>
    </row>
    <row r="30" spans="1:4" hidden="1" x14ac:dyDescent="0.25">
      <c r="A30" s="14" t="s">
        <v>14</v>
      </c>
      <c r="B30" s="3" t="s">
        <v>84</v>
      </c>
      <c r="C30" s="18"/>
      <c r="D30" s="13"/>
    </row>
    <row r="31" spans="1:4" x14ac:dyDescent="0.25">
      <c r="A31" s="14" t="s">
        <v>14</v>
      </c>
      <c r="B31" s="3" t="s">
        <v>83</v>
      </c>
      <c r="C31" s="37"/>
      <c r="D31" s="13"/>
    </row>
    <row r="32" spans="1:4" hidden="1" x14ac:dyDescent="0.25">
      <c r="A32" s="14" t="s">
        <v>85</v>
      </c>
      <c r="B32" s="3" t="s">
        <v>95</v>
      </c>
      <c r="C32" s="18"/>
      <c r="D32" s="13"/>
    </row>
    <row r="33" spans="1:4" x14ac:dyDescent="0.25">
      <c r="A33" s="14" t="s">
        <v>8</v>
      </c>
      <c r="B33" s="3" t="s">
        <v>19</v>
      </c>
      <c r="C33" s="18">
        <f>C34+C35-C36</f>
        <v>6002</v>
      </c>
      <c r="D33" s="13"/>
    </row>
    <row r="34" spans="1:4" x14ac:dyDescent="0.25">
      <c r="A34" s="14" t="s">
        <v>12</v>
      </c>
      <c r="B34" s="3" t="s">
        <v>82</v>
      </c>
      <c r="C34" s="18">
        <f>6032-30</f>
        <v>6002</v>
      </c>
      <c r="D34" s="13"/>
    </row>
    <row r="35" spans="1:4" x14ac:dyDescent="0.25">
      <c r="A35" s="14" t="s">
        <v>14</v>
      </c>
      <c r="B35" s="3" t="s">
        <v>83</v>
      </c>
      <c r="C35" s="40"/>
      <c r="D35" s="13"/>
    </row>
    <row r="36" spans="1:4" hidden="1" x14ac:dyDescent="0.25">
      <c r="A36" s="14" t="s">
        <v>86</v>
      </c>
      <c r="B36" s="3" t="s">
        <v>95</v>
      </c>
      <c r="C36" s="40"/>
      <c r="D36" s="13"/>
    </row>
    <row r="37" spans="1:4" x14ac:dyDescent="0.25">
      <c r="A37" s="14" t="s">
        <v>101</v>
      </c>
      <c r="B37" s="3" t="s">
        <v>102</v>
      </c>
      <c r="C37" s="40"/>
      <c r="D37" s="13"/>
    </row>
    <row r="38" spans="1:4" hidden="1" x14ac:dyDescent="0.25">
      <c r="A38" s="15">
        <v>2</v>
      </c>
      <c r="B38" s="12" t="s">
        <v>25</v>
      </c>
      <c r="C38" s="27">
        <v>0</v>
      </c>
      <c r="D38" s="13"/>
    </row>
    <row r="39" spans="1:4" hidden="1" x14ac:dyDescent="0.25">
      <c r="A39" s="14" t="s">
        <v>11</v>
      </c>
      <c r="B39" s="3" t="s">
        <v>26</v>
      </c>
      <c r="C39" s="18">
        <v>0</v>
      </c>
      <c r="D39" s="13"/>
    </row>
    <row r="40" spans="1:4" hidden="1" x14ac:dyDescent="0.25">
      <c r="A40" s="14"/>
      <c r="B40" s="4" t="s">
        <v>27</v>
      </c>
      <c r="C40" s="18"/>
      <c r="D40" s="13"/>
    </row>
    <row r="41" spans="1:4" hidden="1" x14ac:dyDescent="0.25">
      <c r="A41" s="14"/>
      <c r="B41" s="4" t="s">
        <v>28</v>
      </c>
      <c r="C41" s="18"/>
      <c r="D41" s="13"/>
    </row>
    <row r="42" spans="1:4" hidden="1" x14ac:dyDescent="0.25">
      <c r="A42" s="14"/>
      <c r="B42" s="4" t="s">
        <v>29</v>
      </c>
      <c r="C42" s="18"/>
      <c r="D42" s="13"/>
    </row>
    <row r="43" spans="1:4" hidden="1" x14ac:dyDescent="0.25">
      <c r="A43" s="14" t="s">
        <v>16</v>
      </c>
      <c r="B43" s="3" t="s">
        <v>30</v>
      </c>
      <c r="C43" s="18">
        <v>0</v>
      </c>
      <c r="D43" s="13"/>
    </row>
    <row r="44" spans="1:4" hidden="1" x14ac:dyDescent="0.25">
      <c r="A44" s="14" t="s">
        <v>31</v>
      </c>
      <c r="B44" s="3" t="s">
        <v>15</v>
      </c>
      <c r="C44" s="18">
        <v>0</v>
      </c>
      <c r="D44" s="13"/>
    </row>
    <row r="45" spans="1:4" x14ac:dyDescent="0.25">
      <c r="A45" s="15">
        <v>2</v>
      </c>
      <c r="B45" s="12" t="s">
        <v>81</v>
      </c>
      <c r="C45" s="27">
        <f>C46+C50</f>
        <v>0</v>
      </c>
      <c r="D45" s="13"/>
    </row>
    <row r="46" spans="1:4" x14ac:dyDescent="0.25">
      <c r="A46" s="14" t="s">
        <v>11</v>
      </c>
      <c r="B46" s="3" t="s">
        <v>13</v>
      </c>
      <c r="C46" s="18">
        <f>SUM(C47:C49)</f>
        <v>0</v>
      </c>
      <c r="D46" s="13"/>
    </row>
    <row r="47" spans="1:4" x14ac:dyDescent="0.25">
      <c r="A47" s="14" t="s">
        <v>12</v>
      </c>
      <c r="B47" s="3" t="s">
        <v>91</v>
      </c>
      <c r="C47" s="38" t="s">
        <v>100</v>
      </c>
      <c r="D47" s="13"/>
    </row>
    <row r="48" spans="1:4" x14ac:dyDescent="0.25">
      <c r="A48" s="14" t="s">
        <v>14</v>
      </c>
      <c r="B48" s="3" t="s">
        <v>82</v>
      </c>
      <c r="C48" s="18"/>
      <c r="D48" s="13"/>
    </row>
    <row r="49" spans="1:4" x14ac:dyDescent="0.25">
      <c r="A49" s="14" t="s">
        <v>85</v>
      </c>
      <c r="B49" s="3" t="s">
        <v>83</v>
      </c>
      <c r="C49" s="18"/>
      <c r="D49" s="13"/>
    </row>
    <row r="50" spans="1:4" x14ac:dyDescent="0.25">
      <c r="A50" s="14" t="s">
        <v>16</v>
      </c>
      <c r="B50" s="3" t="s">
        <v>15</v>
      </c>
      <c r="C50" s="18">
        <f>C51</f>
        <v>0</v>
      </c>
      <c r="D50" s="13"/>
    </row>
    <row r="51" spans="1:4" x14ac:dyDescent="0.25">
      <c r="A51" s="14"/>
      <c r="B51" s="3" t="s">
        <v>82</v>
      </c>
      <c r="C51" s="18">
        <v>0</v>
      </c>
      <c r="D51" s="13"/>
    </row>
    <row r="52" spans="1:4" hidden="1" x14ac:dyDescent="0.25">
      <c r="A52" s="15">
        <v>4</v>
      </c>
      <c r="B52" s="12" t="s">
        <v>32</v>
      </c>
      <c r="C52" s="27">
        <f>C53+C54</f>
        <v>0</v>
      </c>
      <c r="D52" s="13"/>
    </row>
    <row r="53" spans="1:4" hidden="1" x14ac:dyDescent="0.25">
      <c r="A53" s="14" t="s">
        <v>33</v>
      </c>
      <c r="B53" s="3" t="s">
        <v>13</v>
      </c>
      <c r="C53" s="18"/>
      <c r="D53" s="13"/>
    </row>
    <row r="54" spans="1:4" hidden="1" x14ac:dyDescent="0.25">
      <c r="A54" s="14" t="s">
        <v>34</v>
      </c>
      <c r="B54" s="3" t="s">
        <v>15</v>
      </c>
      <c r="C54" s="18"/>
      <c r="D54" s="13"/>
    </row>
    <row r="55" spans="1:4" x14ac:dyDescent="0.25">
      <c r="A55" s="15">
        <v>3</v>
      </c>
      <c r="B55" s="12" t="s">
        <v>80</v>
      </c>
      <c r="C55" s="27">
        <f>C56+C57</f>
        <v>30</v>
      </c>
      <c r="D55" s="13"/>
    </row>
    <row r="56" spans="1:4" x14ac:dyDescent="0.25">
      <c r="A56" s="14" t="s">
        <v>21</v>
      </c>
      <c r="B56" s="3" t="s">
        <v>13</v>
      </c>
      <c r="C56" s="18"/>
      <c r="D56" s="13"/>
    </row>
    <row r="57" spans="1:4" x14ac:dyDescent="0.25">
      <c r="A57" s="14" t="s">
        <v>22</v>
      </c>
      <c r="B57" s="3" t="s">
        <v>15</v>
      </c>
      <c r="C57" s="18">
        <v>30</v>
      </c>
      <c r="D57" s="13"/>
    </row>
    <row r="58" spans="1:4" hidden="1" x14ac:dyDescent="0.25">
      <c r="A58" s="11">
        <v>6</v>
      </c>
      <c r="B58" s="12" t="s">
        <v>37</v>
      </c>
      <c r="C58" s="27">
        <f>C59+C60</f>
        <v>0</v>
      </c>
      <c r="D58" s="13"/>
    </row>
    <row r="59" spans="1:4" hidden="1" x14ac:dyDescent="0.25">
      <c r="A59" s="14" t="s">
        <v>38</v>
      </c>
      <c r="B59" s="3" t="s">
        <v>13</v>
      </c>
      <c r="C59" s="18"/>
      <c r="D59" s="13"/>
    </row>
    <row r="60" spans="1:4" hidden="1" x14ac:dyDescent="0.25">
      <c r="A60" s="14" t="s">
        <v>39</v>
      </c>
      <c r="B60" s="3" t="s">
        <v>15</v>
      </c>
      <c r="C60" s="18"/>
      <c r="D60" s="13"/>
    </row>
    <row r="61" spans="1:4" hidden="1" x14ac:dyDescent="0.25">
      <c r="A61" s="11">
        <v>7</v>
      </c>
      <c r="B61" s="12" t="s">
        <v>40</v>
      </c>
      <c r="C61" s="27">
        <f>C62+C63</f>
        <v>0</v>
      </c>
      <c r="D61" s="13"/>
    </row>
    <row r="62" spans="1:4" hidden="1" x14ac:dyDescent="0.25">
      <c r="A62" s="14" t="s">
        <v>41</v>
      </c>
      <c r="B62" s="3" t="s">
        <v>13</v>
      </c>
      <c r="C62" s="18"/>
      <c r="D62" s="13"/>
    </row>
    <row r="63" spans="1:4" hidden="1" x14ac:dyDescent="0.25">
      <c r="A63" s="14" t="s">
        <v>42</v>
      </c>
      <c r="B63" s="3" t="s">
        <v>15</v>
      </c>
      <c r="C63" s="18"/>
      <c r="D63" s="13"/>
    </row>
    <row r="64" spans="1:4" x14ac:dyDescent="0.25">
      <c r="A64" s="15">
        <v>4</v>
      </c>
      <c r="B64" s="12" t="s">
        <v>79</v>
      </c>
      <c r="C64" s="27">
        <f>C65+C69</f>
        <v>0</v>
      </c>
      <c r="D64" s="13"/>
    </row>
    <row r="65" spans="1:4" x14ac:dyDescent="0.25">
      <c r="A65" s="14" t="s">
        <v>33</v>
      </c>
      <c r="B65" s="3" t="s">
        <v>13</v>
      </c>
      <c r="C65" s="18">
        <f>C66+C67</f>
        <v>0</v>
      </c>
      <c r="D65" s="13"/>
    </row>
    <row r="66" spans="1:4" x14ac:dyDescent="0.25">
      <c r="A66" s="14" t="s">
        <v>12</v>
      </c>
      <c r="B66" s="3" t="s">
        <v>91</v>
      </c>
      <c r="C66" s="18"/>
      <c r="D66" s="13"/>
    </row>
    <row r="67" spans="1:4" x14ac:dyDescent="0.25">
      <c r="A67" s="14" t="s">
        <v>14</v>
      </c>
      <c r="B67" s="3" t="s">
        <v>82</v>
      </c>
      <c r="C67" s="18">
        <v>0</v>
      </c>
      <c r="D67" s="13"/>
    </row>
    <row r="68" spans="1:4" x14ac:dyDescent="0.25">
      <c r="A68" s="14" t="s">
        <v>85</v>
      </c>
      <c r="B68" s="3" t="s">
        <v>83</v>
      </c>
      <c r="C68" s="38"/>
      <c r="D68" s="13"/>
    </row>
    <row r="69" spans="1:4" x14ac:dyDescent="0.25">
      <c r="A69" s="16" t="s">
        <v>34</v>
      </c>
      <c r="B69" s="45" t="s">
        <v>15</v>
      </c>
      <c r="C69" s="46"/>
      <c r="D69" s="17"/>
    </row>
    <row r="70" spans="1:4" ht="17.25" hidden="1" customHeight="1" x14ac:dyDescent="0.25">
      <c r="A70" s="50">
        <v>9</v>
      </c>
      <c r="B70" s="9" t="s">
        <v>45</v>
      </c>
      <c r="C70" s="28">
        <f>C71+C72</f>
        <v>0</v>
      </c>
      <c r="D70" s="10"/>
    </row>
    <row r="71" spans="1:4" hidden="1" x14ac:dyDescent="0.25">
      <c r="A71" s="14" t="s">
        <v>46</v>
      </c>
      <c r="B71" s="3" t="s">
        <v>13</v>
      </c>
      <c r="C71" s="18"/>
      <c r="D71" s="13"/>
    </row>
    <row r="72" spans="1:4" hidden="1" x14ac:dyDescent="0.25">
      <c r="A72" s="14" t="s">
        <v>47</v>
      </c>
      <c r="B72" s="3" t="s">
        <v>15</v>
      </c>
      <c r="C72" s="18"/>
      <c r="D72" s="13"/>
    </row>
    <row r="73" spans="1:4" hidden="1" x14ac:dyDescent="0.25">
      <c r="A73" s="11">
        <v>10</v>
      </c>
      <c r="B73" s="12" t="s">
        <v>48</v>
      </c>
      <c r="C73" s="27">
        <f>C74+C75</f>
        <v>0</v>
      </c>
      <c r="D73" s="13"/>
    </row>
    <row r="74" spans="1:4" hidden="1" x14ac:dyDescent="0.25">
      <c r="A74" s="14" t="s">
        <v>49</v>
      </c>
      <c r="B74" s="3" t="s">
        <v>13</v>
      </c>
      <c r="C74" s="18"/>
      <c r="D74" s="13"/>
    </row>
    <row r="75" spans="1:4" hidden="1" x14ac:dyDescent="0.25">
      <c r="A75" s="14" t="s">
        <v>50</v>
      </c>
      <c r="B75" s="3" t="s">
        <v>15</v>
      </c>
      <c r="C75" s="18"/>
      <c r="D75" s="13"/>
    </row>
    <row r="76" spans="1:4" hidden="1" x14ac:dyDescent="0.25">
      <c r="A76" s="11">
        <v>11</v>
      </c>
      <c r="B76" s="12" t="s">
        <v>51</v>
      </c>
      <c r="C76" s="27">
        <f>C77+C79</f>
        <v>0</v>
      </c>
      <c r="D76" s="13"/>
    </row>
    <row r="77" spans="1:4" hidden="1" x14ac:dyDescent="0.25">
      <c r="A77" s="14">
        <v>1</v>
      </c>
      <c r="B77" s="3" t="s">
        <v>52</v>
      </c>
      <c r="C77" s="18"/>
      <c r="D77" s="13"/>
    </row>
    <row r="78" spans="1:4" hidden="1" x14ac:dyDescent="0.25">
      <c r="A78" s="14"/>
      <c r="B78" s="4" t="s">
        <v>75</v>
      </c>
      <c r="C78" s="39"/>
      <c r="D78" s="13"/>
    </row>
    <row r="79" spans="1:4" hidden="1" x14ac:dyDescent="0.25">
      <c r="A79" s="16">
        <v>2</v>
      </c>
      <c r="B79" s="45" t="s">
        <v>51</v>
      </c>
      <c r="C79" s="46"/>
      <c r="D79" s="17"/>
    </row>
    <row r="80" spans="1:4" hidden="1" x14ac:dyDescent="0.25">
      <c r="A80" s="41"/>
      <c r="B80" s="42" t="s">
        <v>53</v>
      </c>
      <c r="C80" s="43"/>
      <c r="D80" s="44"/>
    </row>
  </sheetData>
  <mergeCells count="2">
    <mergeCell ref="A3:D3"/>
    <mergeCell ref="A4:D4"/>
  </mergeCells>
  <printOptions horizontalCentered="1"/>
  <pageMargins left="0.7" right="0.45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6" sqref="K6"/>
    </sheetView>
  </sheetViews>
  <sheetFormatPr defaultRowHeight="15" x14ac:dyDescent="0.25"/>
  <cols>
    <col min="1" max="1" width="7.140625" style="23" customWidth="1"/>
    <col min="2" max="2" width="37" style="23" customWidth="1"/>
    <col min="3" max="3" width="10" style="23" customWidth="1"/>
    <col min="4" max="4" width="11.5703125" style="23" customWidth="1"/>
    <col min="5" max="5" width="9.5703125" style="23" customWidth="1"/>
    <col min="6" max="6" width="10.7109375" style="23" customWidth="1"/>
    <col min="7" max="7" width="8.7109375" style="23" hidden="1" customWidth="1"/>
    <col min="8" max="16384" width="9.140625" style="23"/>
  </cols>
  <sheetData>
    <row r="1" spans="1:14" x14ac:dyDescent="0.25">
      <c r="A1" s="25" t="s">
        <v>58</v>
      </c>
      <c r="B1" s="24" t="s">
        <v>59</v>
      </c>
      <c r="E1" s="113" t="s">
        <v>92</v>
      </c>
      <c r="F1" s="113"/>
      <c r="G1" s="71"/>
    </row>
    <row r="3" spans="1:14" ht="15.75" x14ac:dyDescent="0.25">
      <c r="A3" s="115" t="s">
        <v>112</v>
      </c>
      <c r="B3" s="115"/>
      <c r="C3" s="115"/>
      <c r="D3" s="115"/>
      <c r="E3" s="115"/>
      <c r="F3" s="115"/>
    </row>
    <row r="4" spans="1:14" ht="15.75" x14ac:dyDescent="0.25">
      <c r="A4" s="115" t="s">
        <v>164</v>
      </c>
      <c r="B4" s="115"/>
      <c r="C4" s="115"/>
      <c r="D4" s="115"/>
      <c r="E4" s="115"/>
      <c r="F4" s="115"/>
    </row>
    <row r="5" spans="1:14" x14ac:dyDescent="0.25">
      <c r="A5" s="122" t="s">
        <v>165</v>
      </c>
      <c r="B5" s="122"/>
      <c r="C5" s="122"/>
      <c r="D5" s="122"/>
      <c r="E5" s="122"/>
      <c r="F5" s="122"/>
    </row>
    <row r="6" spans="1:14" x14ac:dyDescent="0.25">
      <c r="A6" s="116"/>
      <c r="B6" s="116"/>
      <c r="C6" s="116"/>
      <c r="D6" s="116"/>
      <c r="E6" s="116"/>
      <c r="F6" s="116"/>
    </row>
    <row r="7" spans="1:14" x14ac:dyDescent="0.25">
      <c r="E7" s="114" t="s">
        <v>54</v>
      </c>
      <c r="F7" s="114"/>
    </row>
    <row r="8" spans="1:14" x14ac:dyDescent="0.25">
      <c r="A8" s="117" t="s">
        <v>4</v>
      </c>
      <c r="B8" s="119" t="s">
        <v>0</v>
      </c>
      <c r="C8" s="117" t="s">
        <v>166</v>
      </c>
      <c r="D8" s="117" t="s">
        <v>114</v>
      </c>
      <c r="E8" s="121" t="s">
        <v>55</v>
      </c>
      <c r="F8" s="121"/>
      <c r="G8" s="36" t="s">
        <v>90</v>
      </c>
    </row>
    <row r="9" spans="1:14" ht="42.75" x14ac:dyDescent="0.25">
      <c r="A9" s="118"/>
      <c r="B9" s="120"/>
      <c r="C9" s="118"/>
      <c r="D9" s="118"/>
      <c r="E9" s="32" t="s">
        <v>110</v>
      </c>
      <c r="F9" s="32" t="s">
        <v>56</v>
      </c>
      <c r="G9" s="32" t="s">
        <v>56</v>
      </c>
    </row>
    <row r="10" spans="1:14" ht="15.95" customHeight="1" x14ac:dyDescent="0.25">
      <c r="A10" s="72" t="s">
        <v>2</v>
      </c>
      <c r="B10" s="73" t="s">
        <v>87</v>
      </c>
      <c r="C10" s="54"/>
      <c r="D10" s="54"/>
      <c r="E10" s="85"/>
      <c r="F10" s="85"/>
      <c r="G10" s="33">
        <f>G11-G14+G21+G24-G29</f>
        <v>1503.7</v>
      </c>
    </row>
    <row r="11" spans="1:14" ht="15.95" customHeight="1" x14ac:dyDescent="0.25">
      <c r="A11" s="74">
        <v>1</v>
      </c>
      <c r="B11" s="61" t="s">
        <v>5</v>
      </c>
      <c r="C11" s="55">
        <v>0</v>
      </c>
      <c r="D11" s="55">
        <v>0</v>
      </c>
      <c r="E11" s="61">
        <v>0</v>
      </c>
      <c r="F11" s="61">
        <v>0</v>
      </c>
      <c r="G11" s="21"/>
      <c r="N11" s="23" t="s">
        <v>93</v>
      </c>
    </row>
    <row r="12" spans="1:14" ht="15.95" customHeight="1" x14ac:dyDescent="0.25">
      <c r="A12" s="75" t="s">
        <v>6</v>
      </c>
      <c r="B12" s="62" t="s">
        <v>7</v>
      </c>
      <c r="C12" s="56"/>
      <c r="D12" s="56"/>
      <c r="E12" s="62"/>
      <c r="F12" s="62"/>
      <c r="G12" s="21"/>
    </row>
    <row r="13" spans="1:14" ht="15.95" customHeight="1" x14ac:dyDescent="0.25">
      <c r="A13" s="75" t="s">
        <v>8</v>
      </c>
      <c r="B13" s="62" t="s">
        <v>9</v>
      </c>
      <c r="C13" s="56"/>
      <c r="D13" s="56"/>
      <c r="E13" s="62"/>
      <c r="F13" s="62"/>
      <c r="G13" s="21"/>
    </row>
    <row r="14" spans="1:14" ht="15.95" customHeight="1" x14ac:dyDescent="0.25">
      <c r="A14" s="74">
        <v>2</v>
      </c>
      <c r="B14" s="61" t="s">
        <v>10</v>
      </c>
      <c r="C14" s="55">
        <v>0</v>
      </c>
      <c r="D14" s="55">
        <v>0</v>
      </c>
      <c r="E14" s="61">
        <v>0</v>
      </c>
      <c r="F14" s="61">
        <v>0</v>
      </c>
      <c r="G14" s="21"/>
    </row>
    <row r="15" spans="1:14" ht="15.95" customHeight="1" x14ac:dyDescent="0.25">
      <c r="A15" s="74" t="s">
        <v>11</v>
      </c>
      <c r="B15" s="61" t="s">
        <v>74</v>
      </c>
      <c r="C15" s="55">
        <v>0</v>
      </c>
      <c r="D15" s="55">
        <v>0</v>
      </c>
      <c r="E15" s="61">
        <v>0</v>
      </c>
      <c r="F15" s="61">
        <v>0</v>
      </c>
      <c r="G15" s="21"/>
    </row>
    <row r="16" spans="1:14" ht="15.95" customHeight="1" x14ac:dyDescent="0.25">
      <c r="A16" s="75" t="s">
        <v>12</v>
      </c>
      <c r="B16" s="62" t="s">
        <v>13</v>
      </c>
      <c r="C16" s="56"/>
      <c r="D16" s="56"/>
      <c r="E16" s="62"/>
      <c r="F16" s="62"/>
      <c r="G16" s="21"/>
    </row>
    <row r="17" spans="1:8" ht="15.95" customHeight="1" x14ac:dyDescent="0.25">
      <c r="A17" s="75" t="s">
        <v>14</v>
      </c>
      <c r="B17" s="62" t="s">
        <v>15</v>
      </c>
      <c r="C17" s="56"/>
      <c r="D17" s="56"/>
      <c r="E17" s="62"/>
      <c r="F17" s="62"/>
      <c r="G17" s="21"/>
    </row>
    <row r="18" spans="1:8" ht="15.95" customHeight="1" x14ac:dyDescent="0.25">
      <c r="A18" s="74" t="s">
        <v>16</v>
      </c>
      <c r="B18" s="61" t="s">
        <v>17</v>
      </c>
      <c r="C18" s="55">
        <v>0</v>
      </c>
      <c r="D18" s="55">
        <v>0</v>
      </c>
      <c r="E18" s="61">
        <v>0</v>
      </c>
      <c r="F18" s="61">
        <v>0</v>
      </c>
      <c r="G18" s="21"/>
    </row>
    <row r="19" spans="1:8" ht="15.95" customHeight="1" x14ac:dyDescent="0.25">
      <c r="A19" s="75" t="s">
        <v>12</v>
      </c>
      <c r="B19" s="62" t="s">
        <v>18</v>
      </c>
      <c r="C19" s="56"/>
      <c r="D19" s="56"/>
      <c r="E19" s="62"/>
      <c r="F19" s="62"/>
      <c r="G19" s="21"/>
    </row>
    <row r="20" spans="1:8" ht="15.95" customHeight="1" x14ac:dyDescent="0.25">
      <c r="A20" s="75" t="s">
        <v>14</v>
      </c>
      <c r="B20" s="62" t="s">
        <v>19</v>
      </c>
      <c r="C20" s="56"/>
      <c r="D20" s="56"/>
      <c r="E20" s="62"/>
      <c r="F20" s="62"/>
      <c r="G20" s="21"/>
    </row>
    <row r="21" spans="1:8" ht="15.95" customHeight="1" x14ac:dyDescent="0.25">
      <c r="A21" s="74">
        <v>3</v>
      </c>
      <c r="B21" s="61" t="s">
        <v>20</v>
      </c>
      <c r="C21" s="55">
        <v>0</v>
      </c>
      <c r="D21" s="55">
        <v>0</v>
      </c>
      <c r="E21" s="61">
        <v>0</v>
      </c>
      <c r="F21" s="61">
        <v>0</v>
      </c>
      <c r="G21" s="21"/>
    </row>
    <row r="22" spans="1:8" ht="15.95" customHeight="1" x14ac:dyDescent="0.25">
      <c r="A22" s="75" t="s">
        <v>21</v>
      </c>
      <c r="B22" s="62" t="s">
        <v>7</v>
      </c>
      <c r="C22" s="56"/>
      <c r="D22" s="56"/>
      <c r="E22" s="62"/>
      <c r="F22" s="62"/>
      <c r="G22" s="21"/>
    </row>
    <row r="23" spans="1:8" ht="15.95" customHeight="1" x14ac:dyDescent="0.25">
      <c r="A23" s="75" t="s">
        <v>22</v>
      </c>
      <c r="B23" s="62" t="s">
        <v>9</v>
      </c>
      <c r="C23" s="56"/>
      <c r="D23" s="56"/>
      <c r="E23" s="62"/>
      <c r="F23" s="62"/>
      <c r="G23" s="21"/>
    </row>
    <row r="24" spans="1:8" ht="15.95" customHeight="1" x14ac:dyDescent="0.25">
      <c r="A24" s="74">
        <v>4</v>
      </c>
      <c r="B24" s="61" t="s">
        <v>88</v>
      </c>
      <c r="C24" s="55">
        <f>SUM(C25:C28)</f>
        <v>3500</v>
      </c>
      <c r="D24" s="80">
        <v>3735</v>
      </c>
      <c r="E24" s="82">
        <f>D24/C24</f>
        <v>1.0671428571428572</v>
      </c>
      <c r="F24" s="82">
        <f>D24/G24</f>
        <v>1.7535211267605635</v>
      </c>
      <c r="G24" s="31">
        <v>2130</v>
      </c>
      <c r="H24" s="24"/>
    </row>
    <row r="25" spans="1:8" ht="15.95" customHeight="1" x14ac:dyDescent="0.25">
      <c r="A25" s="75" t="s">
        <v>12</v>
      </c>
      <c r="B25" s="62" t="s">
        <v>116</v>
      </c>
      <c r="C25" s="56">
        <v>2650</v>
      </c>
      <c r="D25" s="79">
        <v>649.21900000000005</v>
      </c>
      <c r="E25" s="68">
        <f>D25/C25</f>
        <v>0.24498830188679246</v>
      </c>
      <c r="F25" s="81">
        <f>D25/G25</f>
        <v>0.47167901772740484</v>
      </c>
      <c r="G25" s="78">
        <v>1376.4</v>
      </c>
    </row>
    <row r="26" spans="1:8" ht="15.95" customHeight="1" x14ac:dyDescent="0.25">
      <c r="A26" s="75" t="s">
        <v>14</v>
      </c>
      <c r="B26" s="62" t="s">
        <v>117</v>
      </c>
      <c r="C26" s="56">
        <v>200</v>
      </c>
      <c r="D26" s="79">
        <v>200</v>
      </c>
      <c r="E26" s="68">
        <f t="shared" ref="E26:E28" si="0">D26/C26</f>
        <v>1</v>
      </c>
      <c r="F26" s="81">
        <f t="shared" ref="F26:F37" si="1">D26/G26</f>
        <v>0.66889632107023411</v>
      </c>
      <c r="G26" s="78">
        <v>299</v>
      </c>
    </row>
    <row r="27" spans="1:8" ht="15.95" customHeight="1" x14ac:dyDescent="0.25">
      <c r="A27" s="75" t="s">
        <v>85</v>
      </c>
      <c r="B27" s="62" t="s">
        <v>118</v>
      </c>
      <c r="C27" s="56">
        <v>150</v>
      </c>
      <c r="D27" s="79">
        <v>45.84</v>
      </c>
      <c r="E27" s="68">
        <f t="shared" si="0"/>
        <v>0.30560000000000004</v>
      </c>
      <c r="F27" s="81">
        <f t="shared" si="1"/>
        <v>0.77042016806722691</v>
      </c>
      <c r="G27" s="78">
        <v>59.5</v>
      </c>
    </row>
    <row r="28" spans="1:8" ht="15" customHeight="1" x14ac:dyDescent="0.25">
      <c r="A28" s="75" t="s">
        <v>86</v>
      </c>
      <c r="B28" s="62" t="s">
        <v>111</v>
      </c>
      <c r="C28" s="56">
        <v>500</v>
      </c>
      <c r="D28" s="79"/>
      <c r="E28" s="68">
        <f t="shared" si="0"/>
        <v>0</v>
      </c>
      <c r="F28" s="81">
        <v>0</v>
      </c>
      <c r="G28" s="78">
        <v>0</v>
      </c>
    </row>
    <row r="29" spans="1:8" ht="15" customHeight="1" x14ac:dyDescent="0.25">
      <c r="A29" s="74">
        <v>5</v>
      </c>
      <c r="B29" s="61" t="s">
        <v>94</v>
      </c>
      <c r="C29" s="55">
        <f>SUM(C30:C33)</f>
        <v>3500</v>
      </c>
      <c r="D29" s="80">
        <f>SUM(D30:D33)</f>
        <v>0</v>
      </c>
      <c r="E29" s="67">
        <f>D29/C29</f>
        <v>0</v>
      </c>
      <c r="F29" s="82">
        <f>D29/G29</f>
        <v>0</v>
      </c>
      <c r="G29" s="86">
        <f>SUM(G30:G33)</f>
        <v>626.29999999999995</v>
      </c>
    </row>
    <row r="30" spans="1:8" ht="15" customHeight="1" x14ac:dyDescent="0.25">
      <c r="A30" s="75" t="s">
        <v>12</v>
      </c>
      <c r="B30" s="62" t="s">
        <v>119</v>
      </c>
      <c r="C30" s="56">
        <v>2650</v>
      </c>
      <c r="D30" s="79">
        <v>0</v>
      </c>
      <c r="E30" s="68">
        <f>D30/C30</f>
        <v>0</v>
      </c>
      <c r="F30" s="81">
        <f t="shared" si="1"/>
        <v>0</v>
      </c>
      <c r="G30" s="34">
        <v>625.79999999999995</v>
      </c>
    </row>
    <row r="31" spans="1:8" ht="15" customHeight="1" x14ac:dyDescent="0.25">
      <c r="A31" s="75" t="s">
        <v>14</v>
      </c>
      <c r="B31" s="62" t="s">
        <v>120</v>
      </c>
      <c r="C31" s="56">
        <v>200</v>
      </c>
      <c r="D31" s="79">
        <v>0</v>
      </c>
      <c r="E31" s="68">
        <f>D31/C31</f>
        <v>0</v>
      </c>
      <c r="F31" s="81">
        <f t="shared" si="1"/>
        <v>0</v>
      </c>
      <c r="G31" s="83">
        <v>0.5</v>
      </c>
    </row>
    <row r="32" spans="1:8" ht="15" customHeight="1" x14ac:dyDescent="0.25">
      <c r="A32" s="75" t="s">
        <v>85</v>
      </c>
      <c r="B32" s="62" t="s">
        <v>121</v>
      </c>
      <c r="C32" s="56">
        <v>150</v>
      </c>
      <c r="D32" s="79">
        <v>0</v>
      </c>
      <c r="E32" s="68">
        <f>D32/C32</f>
        <v>0</v>
      </c>
      <c r="F32" s="81"/>
      <c r="G32" s="35"/>
    </row>
    <row r="33" spans="1:7" ht="15" customHeight="1" x14ac:dyDescent="0.25">
      <c r="A33" s="75" t="s">
        <v>86</v>
      </c>
      <c r="B33" s="62" t="s">
        <v>115</v>
      </c>
      <c r="C33" s="56">
        <v>500</v>
      </c>
      <c r="D33" s="79"/>
      <c r="E33" s="68"/>
      <c r="F33" s="81"/>
      <c r="G33" s="35"/>
    </row>
    <row r="34" spans="1:7" ht="15" customHeight="1" x14ac:dyDescent="0.25">
      <c r="A34" s="74" t="s">
        <v>23</v>
      </c>
      <c r="B34" s="61" t="s">
        <v>24</v>
      </c>
      <c r="C34" s="55">
        <f>C35+C38+C42+C48+C51+C54+C57+C60+C63+C66</f>
        <v>14176</v>
      </c>
      <c r="D34" s="80">
        <f>D35+D38+D42+D48+D51+D54+D57+D60+D63+D66</f>
        <v>2065.6779999999999</v>
      </c>
      <c r="E34" s="66">
        <f>D34/C34</f>
        <v>0.14571656320541759</v>
      </c>
      <c r="F34" s="63">
        <f>D34/G34</f>
        <v>1.1099231637203804</v>
      </c>
      <c r="G34" s="34">
        <f>G35+G38+G42+G48+G51+G54+G57+G60+G63+G66</f>
        <v>1861.1000000000001</v>
      </c>
    </row>
    <row r="35" spans="1:7" ht="15" customHeight="1" x14ac:dyDescent="0.25">
      <c r="A35" s="74">
        <v>1</v>
      </c>
      <c r="B35" s="61" t="s">
        <v>17</v>
      </c>
      <c r="C35" s="55">
        <f>C36+C37</f>
        <v>13540</v>
      </c>
      <c r="D35" s="80">
        <f t="shared" ref="D35:G35" si="2">D36+D37</f>
        <v>2049.7599999999998</v>
      </c>
      <c r="E35" s="66">
        <f>D35/C35</f>
        <v>0.15138552437223041</v>
      </c>
      <c r="F35" s="63">
        <f>D35/G35</f>
        <v>1.1166094677779592</v>
      </c>
      <c r="G35" s="34">
        <f t="shared" si="2"/>
        <v>1835.7</v>
      </c>
    </row>
    <row r="36" spans="1:7" ht="15" customHeight="1" x14ac:dyDescent="0.25">
      <c r="A36" s="75" t="s">
        <v>6</v>
      </c>
      <c r="B36" s="62" t="s">
        <v>18</v>
      </c>
      <c r="C36" s="56">
        <v>9737</v>
      </c>
      <c r="D36" s="79">
        <v>1908.1189999999999</v>
      </c>
      <c r="E36" s="64">
        <f t="shared" ref="E36:E37" si="3">D36/C36</f>
        <v>0.1959658005545856</v>
      </c>
      <c r="F36" s="65">
        <f t="shared" si="1"/>
        <v>1.1492615792326688</v>
      </c>
      <c r="G36" s="34">
        <v>1660.3</v>
      </c>
    </row>
    <row r="37" spans="1:7" ht="15" customHeight="1" x14ac:dyDescent="0.25">
      <c r="A37" s="75" t="s">
        <v>8</v>
      </c>
      <c r="B37" s="62" t="s">
        <v>19</v>
      </c>
      <c r="C37" s="56">
        <f>3832-29</f>
        <v>3803</v>
      </c>
      <c r="D37" s="79">
        <f>146.2-4.559</f>
        <v>141.64099999999999</v>
      </c>
      <c r="E37" s="64">
        <f t="shared" si="3"/>
        <v>3.7244543781225346E-2</v>
      </c>
      <c r="F37" s="65">
        <f t="shared" si="1"/>
        <v>0.80753135689851763</v>
      </c>
      <c r="G37" s="34">
        <v>175.4</v>
      </c>
    </row>
    <row r="38" spans="1:7" ht="15" customHeight="1" x14ac:dyDescent="0.25">
      <c r="A38" s="74">
        <v>2</v>
      </c>
      <c r="B38" s="61" t="s">
        <v>25</v>
      </c>
      <c r="C38" s="55"/>
      <c r="D38" s="55"/>
      <c r="E38" s="55"/>
      <c r="F38" s="55"/>
      <c r="G38" s="34"/>
    </row>
    <row r="39" spans="1:7" ht="15" customHeight="1" x14ac:dyDescent="0.25">
      <c r="A39" s="75" t="s">
        <v>11</v>
      </c>
      <c r="B39" s="62" t="s">
        <v>97</v>
      </c>
      <c r="C39" s="56"/>
      <c r="D39" s="56"/>
      <c r="E39" s="64"/>
      <c r="F39" s="65"/>
      <c r="G39" s="34"/>
    </row>
    <row r="40" spans="1:7" ht="15" customHeight="1" x14ac:dyDescent="0.25">
      <c r="A40" s="75" t="s">
        <v>16</v>
      </c>
      <c r="B40" s="62" t="s">
        <v>96</v>
      </c>
      <c r="C40" s="56"/>
      <c r="D40" s="56"/>
      <c r="E40" s="64"/>
      <c r="F40" s="65"/>
      <c r="G40" s="34"/>
    </row>
    <row r="41" spans="1:7" ht="15" customHeight="1" x14ac:dyDescent="0.25">
      <c r="A41" s="75" t="s">
        <v>31</v>
      </c>
      <c r="B41" s="62" t="s">
        <v>15</v>
      </c>
      <c r="C41" s="56"/>
      <c r="D41" s="56"/>
      <c r="E41" s="64"/>
      <c r="F41" s="65"/>
      <c r="G41" s="34"/>
    </row>
    <row r="42" spans="1:7" ht="15" customHeight="1" x14ac:dyDescent="0.25">
      <c r="A42" s="74">
        <v>3</v>
      </c>
      <c r="B42" s="61" t="s">
        <v>81</v>
      </c>
      <c r="C42" s="55">
        <f>C43+C44</f>
        <v>257</v>
      </c>
      <c r="D42" s="80">
        <f>D43+D44</f>
        <v>0</v>
      </c>
      <c r="E42" s="67">
        <f>D42/C42</f>
        <v>0</v>
      </c>
      <c r="F42" s="63"/>
      <c r="G42" s="34">
        <f>G43+G44</f>
        <v>9.9</v>
      </c>
    </row>
    <row r="43" spans="1:7" ht="15" customHeight="1" x14ac:dyDescent="0.25">
      <c r="A43" s="75" t="s">
        <v>21</v>
      </c>
      <c r="B43" s="62" t="s">
        <v>13</v>
      </c>
      <c r="C43" s="56"/>
      <c r="D43" s="79"/>
      <c r="E43" s="68"/>
      <c r="F43" s="65"/>
      <c r="G43" s="21"/>
    </row>
    <row r="44" spans="1:7" ht="15" customHeight="1" x14ac:dyDescent="0.25">
      <c r="A44" s="75" t="s">
        <v>22</v>
      </c>
      <c r="B44" s="62" t="s">
        <v>15</v>
      </c>
      <c r="C44" s="56">
        <v>257</v>
      </c>
      <c r="D44" s="79"/>
      <c r="E44" s="68">
        <f>D44/C44</f>
        <v>0</v>
      </c>
      <c r="F44" s="65"/>
      <c r="G44" s="21">
        <v>9.9</v>
      </c>
    </row>
    <row r="45" spans="1:7" ht="15" customHeight="1" x14ac:dyDescent="0.25">
      <c r="A45" s="74">
        <v>4</v>
      </c>
      <c r="B45" s="61" t="s">
        <v>32</v>
      </c>
      <c r="C45" s="55"/>
      <c r="D45" s="55"/>
      <c r="E45" s="55"/>
      <c r="F45" s="55"/>
      <c r="G45" s="21"/>
    </row>
    <row r="46" spans="1:7" ht="15" customHeight="1" x14ac:dyDescent="0.25">
      <c r="A46" s="75" t="s">
        <v>33</v>
      </c>
      <c r="B46" s="62" t="s">
        <v>13</v>
      </c>
      <c r="C46" s="56"/>
      <c r="D46" s="56"/>
      <c r="E46" s="64"/>
      <c r="F46" s="65"/>
      <c r="G46" s="21"/>
    </row>
    <row r="47" spans="1:7" ht="15" customHeight="1" x14ac:dyDescent="0.25">
      <c r="A47" s="75" t="s">
        <v>34</v>
      </c>
      <c r="B47" s="62" t="s">
        <v>15</v>
      </c>
      <c r="C47" s="56"/>
      <c r="D47" s="56"/>
      <c r="E47" s="64"/>
      <c r="F47" s="65"/>
      <c r="G47" s="21"/>
    </row>
    <row r="48" spans="1:7" ht="15" customHeight="1" x14ac:dyDescent="0.25">
      <c r="A48" s="74">
        <v>5</v>
      </c>
      <c r="B48" s="61" t="s">
        <v>80</v>
      </c>
      <c r="C48" s="55">
        <f>C49+C50</f>
        <v>29</v>
      </c>
      <c r="D48" s="80">
        <f>D49+D50</f>
        <v>4.5590000000000002</v>
      </c>
      <c r="E48" s="67">
        <f>D48/C48</f>
        <v>0.15720689655172415</v>
      </c>
      <c r="F48" s="82">
        <f>D48/G48</f>
        <v>0.97</v>
      </c>
      <c r="G48" s="34">
        <f>G49+G50</f>
        <v>4.7</v>
      </c>
    </row>
    <row r="49" spans="1:7" ht="15" customHeight="1" x14ac:dyDescent="0.25">
      <c r="A49" s="75" t="s">
        <v>35</v>
      </c>
      <c r="B49" s="62" t="s">
        <v>13</v>
      </c>
      <c r="C49" s="56"/>
      <c r="D49" s="79"/>
      <c r="E49" s="68"/>
      <c r="F49" s="81"/>
      <c r="G49" s="21"/>
    </row>
    <row r="50" spans="1:7" ht="15" customHeight="1" x14ac:dyDescent="0.25">
      <c r="A50" s="75" t="s">
        <v>36</v>
      </c>
      <c r="B50" s="62" t="s">
        <v>15</v>
      </c>
      <c r="C50" s="56">
        <v>29</v>
      </c>
      <c r="D50" s="79">
        <v>4.5590000000000002</v>
      </c>
      <c r="E50" s="68">
        <f>D50/C50</f>
        <v>0.15720689655172415</v>
      </c>
      <c r="F50" s="81">
        <f>D50/G50</f>
        <v>0.97</v>
      </c>
      <c r="G50" s="84">
        <v>4.7</v>
      </c>
    </row>
    <row r="51" spans="1:7" ht="15" customHeight="1" x14ac:dyDescent="0.25">
      <c r="A51" s="74">
        <v>6</v>
      </c>
      <c r="B51" s="61" t="s">
        <v>37</v>
      </c>
      <c r="C51" s="55"/>
      <c r="D51" s="55"/>
      <c r="E51" s="55"/>
      <c r="F51" s="55"/>
      <c r="G51" s="21"/>
    </row>
    <row r="52" spans="1:7" ht="15" customHeight="1" x14ac:dyDescent="0.25">
      <c r="A52" s="75" t="s">
        <v>38</v>
      </c>
      <c r="B52" s="62" t="s">
        <v>13</v>
      </c>
      <c r="C52" s="56"/>
      <c r="D52" s="56"/>
      <c r="E52" s="64"/>
      <c r="F52" s="65"/>
      <c r="G52" s="21"/>
    </row>
    <row r="53" spans="1:7" ht="15" customHeight="1" x14ac:dyDescent="0.25">
      <c r="A53" s="75" t="s">
        <v>39</v>
      </c>
      <c r="B53" s="62" t="s">
        <v>15</v>
      </c>
      <c r="C53" s="56"/>
      <c r="D53" s="56"/>
      <c r="E53" s="64"/>
      <c r="F53" s="65"/>
      <c r="G53" s="21"/>
    </row>
    <row r="54" spans="1:7" ht="15" customHeight="1" x14ac:dyDescent="0.25">
      <c r="A54" s="74">
        <v>7</v>
      </c>
      <c r="B54" s="61" t="s">
        <v>40</v>
      </c>
      <c r="C54" s="55"/>
      <c r="D54" s="55"/>
      <c r="E54" s="55"/>
      <c r="F54" s="55"/>
      <c r="G54" s="21"/>
    </row>
    <row r="55" spans="1:7" ht="15" customHeight="1" x14ac:dyDescent="0.25">
      <c r="A55" s="75" t="s">
        <v>41</v>
      </c>
      <c r="B55" s="62" t="s">
        <v>13</v>
      </c>
      <c r="C55" s="56"/>
      <c r="D55" s="56"/>
      <c r="E55" s="64"/>
      <c r="F55" s="65"/>
      <c r="G55" s="21"/>
    </row>
    <row r="56" spans="1:7" ht="15" customHeight="1" x14ac:dyDescent="0.25">
      <c r="A56" s="75" t="s">
        <v>42</v>
      </c>
      <c r="B56" s="62" t="s">
        <v>15</v>
      </c>
      <c r="C56" s="56"/>
      <c r="D56" s="56"/>
      <c r="E56" s="64"/>
      <c r="F56" s="65"/>
      <c r="G56" s="21"/>
    </row>
    <row r="57" spans="1:7" ht="15" customHeight="1" x14ac:dyDescent="0.25">
      <c r="A57" s="74">
        <v>8</v>
      </c>
      <c r="B57" s="61" t="s">
        <v>89</v>
      </c>
      <c r="C57" s="55">
        <f>C58+C59</f>
        <v>350</v>
      </c>
      <c r="D57" s="80">
        <f>D58+D59</f>
        <v>11.359</v>
      </c>
      <c r="E57" s="67">
        <f>D57/C57</f>
        <v>3.2454285714285713E-2</v>
      </c>
      <c r="F57" s="82">
        <f>D57/G57</f>
        <v>1.0517592592592593</v>
      </c>
      <c r="G57" s="34">
        <f>G58+G59</f>
        <v>10.8</v>
      </c>
    </row>
    <row r="58" spans="1:7" ht="15" customHeight="1" x14ac:dyDescent="0.25">
      <c r="A58" s="75" t="s">
        <v>43</v>
      </c>
      <c r="B58" s="62" t="s">
        <v>13</v>
      </c>
      <c r="C58" s="56"/>
      <c r="D58" s="79"/>
      <c r="E58" s="68"/>
      <c r="F58" s="81"/>
      <c r="G58" s="21"/>
    </row>
    <row r="59" spans="1:7" ht="15" customHeight="1" x14ac:dyDescent="0.25">
      <c r="A59" s="75" t="s">
        <v>44</v>
      </c>
      <c r="B59" s="62" t="s">
        <v>15</v>
      </c>
      <c r="C59" s="56">
        <v>350</v>
      </c>
      <c r="D59" s="79">
        <v>11.359</v>
      </c>
      <c r="E59" s="68">
        <f>D59/C59</f>
        <v>3.2454285714285713E-2</v>
      </c>
      <c r="F59" s="81">
        <f>D59/G59</f>
        <v>1.0517592592592593</v>
      </c>
      <c r="G59" s="21">
        <v>10.8</v>
      </c>
    </row>
    <row r="60" spans="1:7" ht="15" customHeight="1" x14ac:dyDescent="0.25">
      <c r="A60" s="74">
        <v>9</v>
      </c>
      <c r="B60" s="61" t="s">
        <v>113</v>
      </c>
      <c r="C60" s="55"/>
      <c r="D60" s="55"/>
      <c r="E60" s="55"/>
      <c r="F60" s="55"/>
      <c r="G60" s="21"/>
    </row>
    <row r="61" spans="1:7" ht="15" customHeight="1" x14ac:dyDescent="0.25">
      <c r="A61" s="75" t="s">
        <v>46</v>
      </c>
      <c r="B61" s="62" t="s">
        <v>13</v>
      </c>
      <c r="C61" s="56"/>
      <c r="D61" s="56"/>
      <c r="E61" s="64"/>
      <c r="F61" s="65"/>
      <c r="G61" s="21"/>
    </row>
    <row r="62" spans="1:7" ht="15" customHeight="1" x14ac:dyDescent="0.25">
      <c r="A62" s="75" t="s">
        <v>47</v>
      </c>
      <c r="B62" s="62" t="s">
        <v>15</v>
      </c>
      <c r="C62" s="56"/>
      <c r="D62" s="56"/>
      <c r="E62" s="64"/>
      <c r="F62" s="65"/>
      <c r="G62" s="21"/>
    </row>
    <row r="63" spans="1:7" ht="15" customHeight="1" x14ac:dyDescent="0.25">
      <c r="A63" s="74">
        <v>10</v>
      </c>
      <c r="B63" s="61" t="s">
        <v>48</v>
      </c>
      <c r="C63" s="55"/>
      <c r="D63" s="55"/>
      <c r="E63" s="55"/>
      <c r="F63" s="55"/>
      <c r="G63" s="21"/>
    </row>
    <row r="64" spans="1:7" ht="15" customHeight="1" x14ac:dyDescent="0.25">
      <c r="A64" s="75" t="s">
        <v>49</v>
      </c>
      <c r="B64" s="62" t="s">
        <v>13</v>
      </c>
      <c r="C64" s="56"/>
      <c r="D64" s="56"/>
      <c r="E64" s="64"/>
      <c r="F64" s="65"/>
      <c r="G64" s="21"/>
    </row>
    <row r="65" spans="1:7" ht="15" customHeight="1" x14ac:dyDescent="0.25">
      <c r="A65" s="75" t="s">
        <v>50</v>
      </c>
      <c r="B65" s="62" t="s">
        <v>15</v>
      </c>
      <c r="C65" s="56"/>
      <c r="D65" s="56"/>
      <c r="E65" s="64"/>
      <c r="F65" s="65"/>
      <c r="G65" s="21"/>
    </row>
    <row r="66" spans="1:7" ht="15" customHeight="1" x14ac:dyDescent="0.25">
      <c r="A66" s="74">
        <v>11</v>
      </c>
      <c r="B66" s="61" t="s">
        <v>51</v>
      </c>
      <c r="C66" s="55"/>
      <c r="D66" s="55"/>
      <c r="E66" s="55"/>
      <c r="F66" s="55"/>
      <c r="G66" s="21"/>
    </row>
    <row r="67" spans="1:7" ht="15" customHeight="1" x14ac:dyDescent="0.25">
      <c r="A67" s="75">
        <v>1</v>
      </c>
      <c r="B67" s="62" t="s">
        <v>52</v>
      </c>
      <c r="C67" s="56"/>
      <c r="D67" s="56"/>
      <c r="E67" s="64"/>
      <c r="F67" s="65"/>
      <c r="G67" s="21"/>
    </row>
    <row r="68" spans="1:7" ht="15" customHeight="1" x14ac:dyDescent="0.25">
      <c r="A68" s="76">
        <v>2</v>
      </c>
      <c r="B68" s="77" t="s">
        <v>51</v>
      </c>
      <c r="C68" s="60"/>
      <c r="D68" s="60"/>
      <c r="E68" s="69"/>
      <c r="F68" s="70"/>
      <c r="G68" s="2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7" workbookViewId="0">
      <pane xSplit="2" ySplit="3" topLeftCell="C34" activePane="bottomRight" state="frozen"/>
      <selection activeCell="A7" sqref="A7"/>
      <selection pane="topRight" activeCell="C7" sqref="C7"/>
      <selection pane="bottomLeft" activeCell="A10" sqref="A10"/>
      <selection pane="bottomRight" activeCell="M13" sqref="M13"/>
    </sheetView>
  </sheetViews>
  <sheetFormatPr defaultRowHeight="15" x14ac:dyDescent="0.25"/>
  <cols>
    <col min="1" max="1" width="7.140625" style="23" customWidth="1"/>
    <col min="2" max="2" width="34.140625" style="23" customWidth="1"/>
    <col min="3" max="3" width="11.140625" style="23" customWidth="1"/>
    <col min="4" max="4" width="12.28515625" style="23" customWidth="1"/>
    <col min="5" max="5" width="11.7109375" style="23" customWidth="1"/>
    <col min="6" max="6" width="11.85546875" style="23" customWidth="1"/>
    <col min="7" max="7" width="8.7109375" style="23" hidden="1" customWidth="1"/>
    <col min="8" max="16384" width="9.140625" style="23"/>
  </cols>
  <sheetData>
    <row r="1" spans="1:14" x14ac:dyDescent="0.25">
      <c r="A1" s="25" t="s">
        <v>58</v>
      </c>
      <c r="B1" s="24" t="s">
        <v>59</v>
      </c>
      <c r="E1" s="113" t="s">
        <v>139</v>
      </c>
      <c r="F1" s="113"/>
      <c r="G1" s="71"/>
    </row>
    <row r="3" spans="1:14" ht="15.75" x14ac:dyDescent="0.25">
      <c r="A3" s="115" t="s">
        <v>112</v>
      </c>
      <c r="B3" s="115"/>
      <c r="C3" s="115"/>
      <c r="D3" s="115"/>
      <c r="E3" s="115"/>
      <c r="F3" s="115"/>
    </row>
    <row r="4" spans="1:14" ht="15.75" x14ac:dyDescent="0.25">
      <c r="A4" s="115" t="s">
        <v>142</v>
      </c>
      <c r="B4" s="115"/>
      <c r="C4" s="115"/>
      <c r="D4" s="115"/>
      <c r="E4" s="115"/>
      <c r="F4" s="115"/>
    </row>
    <row r="5" spans="1:14" x14ac:dyDescent="0.25">
      <c r="A5" s="116" t="s">
        <v>144</v>
      </c>
      <c r="B5" s="116"/>
      <c r="C5" s="116"/>
      <c r="D5" s="116"/>
      <c r="E5" s="116"/>
      <c r="F5" s="116"/>
    </row>
    <row r="6" spans="1:14" x14ac:dyDescent="0.25">
      <c r="A6" s="116"/>
      <c r="B6" s="116"/>
      <c r="C6" s="116"/>
      <c r="D6" s="116"/>
      <c r="E6" s="116"/>
      <c r="F6" s="116"/>
    </row>
    <row r="7" spans="1:14" x14ac:dyDescent="0.25">
      <c r="E7" s="114" t="s">
        <v>54</v>
      </c>
      <c r="F7" s="114"/>
    </row>
    <row r="8" spans="1:14" ht="24" customHeight="1" x14ac:dyDescent="0.25">
      <c r="A8" s="117" t="s">
        <v>4</v>
      </c>
      <c r="B8" s="119" t="s">
        <v>0</v>
      </c>
      <c r="C8" s="117" t="s">
        <v>141</v>
      </c>
      <c r="D8" s="117" t="s">
        <v>143</v>
      </c>
      <c r="E8" s="121" t="s">
        <v>55</v>
      </c>
      <c r="F8" s="121"/>
      <c r="G8" s="36" t="s">
        <v>90</v>
      </c>
    </row>
    <row r="9" spans="1:14" ht="33" customHeight="1" x14ac:dyDescent="0.25">
      <c r="A9" s="118"/>
      <c r="B9" s="120"/>
      <c r="C9" s="118"/>
      <c r="D9" s="118"/>
      <c r="E9" s="87" t="s">
        <v>110</v>
      </c>
      <c r="F9" s="87" t="s">
        <v>56</v>
      </c>
      <c r="G9" s="87" t="s">
        <v>56</v>
      </c>
    </row>
    <row r="10" spans="1:14" ht="15.95" customHeight="1" x14ac:dyDescent="0.25">
      <c r="A10" s="72" t="s">
        <v>62</v>
      </c>
      <c r="B10" s="73" t="s">
        <v>122</v>
      </c>
      <c r="C10" s="54"/>
      <c r="D10" s="88"/>
      <c r="E10" s="54"/>
      <c r="F10" s="85"/>
      <c r="G10" s="92"/>
    </row>
    <row r="11" spans="1:14" ht="15.95" customHeight="1" x14ac:dyDescent="0.25">
      <c r="A11" s="74" t="s">
        <v>2</v>
      </c>
      <c r="B11" s="61" t="s">
        <v>123</v>
      </c>
      <c r="C11" s="55">
        <f>C12+C13+C14+C15</f>
        <v>3500</v>
      </c>
      <c r="D11" s="80">
        <f>D12+D13+D14+D15</f>
        <v>2580.4000000000005</v>
      </c>
      <c r="E11" s="67">
        <f>D11/C11</f>
        <v>0.73725714285714306</v>
      </c>
      <c r="F11" s="67">
        <f>D11/G11</f>
        <v>0.90176480866678344</v>
      </c>
      <c r="G11" s="62">
        <f>G14+G15</f>
        <v>2861.4999999999995</v>
      </c>
      <c r="N11" s="23" t="s">
        <v>93</v>
      </c>
    </row>
    <row r="12" spans="1:14" ht="15.95" customHeight="1" x14ac:dyDescent="0.25">
      <c r="A12" s="74">
        <v>1</v>
      </c>
      <c r="B12" s="61" t="s">
        <v>7</v>
      </c>
      <c r="C12" s="55"/>
      <c r="D12" s="55"/>
      <c r="E12" s="61"/>
      <c r="F12" s="61"/>
      <c r="G12" s="62"/>
    </row>
    <row r="13" spans="1:14" ht="15.95" customHeight="1" x14ac:dyDescent="0.25">
      <c r="A13" s="74">
        <v>2</v>
      </c>
      <c r="B13" s="61" t="s">
        <v>9</v>
      </c>
      <c r="C13" s="55"/>
      <c r="D13" s="55"/>
      <c r="E13" s="61"/>
      <c r="F13" s="61"/>
      <c r="G13" s="62"/>
    </row>
    <row r="14" spans="1:14" ht="15.95" customHeight="1" x14ac:dyDescent="0.25">
      <c r="A14" s="74">
        <v>3</v>
      </c>
      <c r="B14" s="61" t="s">
        <v>124</v>
      </c>
      <c r="C14" s="55">
        <v>500</v>
      </c>
      <c r="D14" s="80">
        <v>0</v>
      </c>
      <c r="E14" s="80">
        <v>0</v>
      </c>
      <c r="F14" s="80">
        <v>0</v>
      </c>
      <c r="G14" s="62">
        <v>0</v>
      </c>
    </row>
    <row r="15" spans="1:14" ht="25.5" x14ac:dyDescent="0.25">
      <c r="A15" s="74">
        <v>4</v>
      </c>
      <c r="B15" s="61" t="s">
        <v>125</v>
      </c>
      <c r="C15" s="55">
        <f>SUM(C16:C18)</f>
        <v>3000</v>
      </c>
      <c r="D15" s="80">
        <f>SUM(D16:D18)</f>
        <v>2580.4000000000005</v>
      </c>
      <c r="E15" s="67">
        <f>D15/C15</f>
        <v>0.86013333333333353</v>
      </c>
      <c r="F15" s="67">
        <f>D15/G15</f>
        <v>0.90176480866678344</v>
      </c>
      <c r="G15" s="62">
        <f>SUM(G16:G18)</f>
        <v>2861.4999999999995</v>
      </c>
    </row>
    <row r="16" spans="1:14" ht="25.5" x14ac:dyDescent="0.25">
      <c r="A16" s="75" t="s">
        <v>12</v>
      </c>
      <c r="B16" s="62" t="s">
        <v>130</v>
      </c>
      <c r="C16" s="56">
        <v>2650</v>
      </c>
      <c r="D16" s="79">
        <v>2252.3000000000002</v>
      </c>
      <c r="E16" s="68">
        <f>D16/C16</f>
        <v>0.84992452830188681</v>
      </c>
      <c r="F16" s="81">
        <f>D16/G16</f>
        <v>0.97472627342363805</v>
      </c>
      <c r="G16" s="62">
        <v>2310.6999999999998</v>
      </c>
    </row>
    <row r="17" spans="1:7" x14ac:dyDescent="0.25">
      <c r="A17" s="75" t="s">
        <v>14</v>
      </c>
      <c r="B17" s="62" t="s">
        <v>117</v>
      </c>
      <c r="C17" s="56">
        <v>200</v>
      </c>
      <c r="D17" s="79">
        <v>182.3</v>
      </c>
      <c r="E17" s="68">
        <f t="shared" ref="E17:E18" si="0">D17/C17</f>
        <v>0.91150000000000009</v>
      </c>
      <c r="F17" s="81">
        <f t="shared" ref="F17:F18" si="1">D17/G17</f>
        <v>0.43342843556823585</v>
      </c>
      <c r="G17" s="62">
        <v>420.6</v>
      </c>
    </row>
    <row r="18" spans="1:7" ht="17.25" customHeight="1" x14ac:dyDescent="0.25">
      <c r="A18" s="75" t="s">
        <v>85</v>
      </c>
      <c r="B18" s="62" t="s">
        <v>118</v>
      </c>
      <c r="C18" s="56">
        <v>150</v>
      </c>
      <c r="D18" s="79">
        <v>145.80000000000001</v>
      </c>
      <c r="E18" s="68">
        <f t="shared" si="0"/>
        <v>0.97200000000000009</v>
      </c>
      <c r="F18" s="81">
        <f t="shared" si="1"/>
        <v>1.1198156682027651</v>
      </c>
      <c r="G18" s="62">
        <v>130.19999999999999</v>
      </c>
    </row>
    <row r="19" spans="1:7" x14ac:dyDescent="0.25">
      <c r="A19" s="95" t="s">
        <v>23</v>
      </c>
      <c r="B19" s="61" t="s">
        <v>126</v>
      </c>
      <c r="C19" s="55">
        <f>C20+C21+C22</f>
        <v>500</v>
      </c>
      <c r="D19" s="55">
        <f>D20+D21+D22</f>
        <v>0</v>
      </c>
      <c r="E19" s="67">
        <f>E22</f>
        <v>0</v>
      </c>
      <c r="F19" s="82">
        <f>F22</f>
        <v>0</v>
      </c>
      <c r="G19" s="61">
        <f>G22</f>
        <v>0</v>
      </c>
    </row>
    <row r="20" spans="1:7" x14ac:dyDescent="0.25">
      <c r="A20" s="75">
        <v>1</v>
      </c>
      <c r="B20" s="62" t="s">
        <v>7</v>
      </c>
      <c r="C20" s="56"/>
      <c r="D20" s="79"/>
      <c r="E20" s="68"/>
      <c r="F20" s="81"/>
      <c r="G20" s="62"/>
    </row>
    <row r="21" spans="1:7" x14ac:dyDescent="0.25">
      <c r="A21" s="75">
        <v>2</v>
      </c>
      <c r="B21" s="62" t="s">
        <v>9</v>
      </c>
      <c r="C21" s="56"/>
      <c r="D21" s="79"/>
      <c r="E21" s="68"/>
      <c r="F21" s="81"/>
      <c r="G21" s="62"/>
    </row>
    <row r="22" spans="1:7" x14ac:dyDescent="0.25">
      <c r="A22" s="75">
        <v>3</v>
      </c>
      <c r="B22" s="62" t="s">
        <v>124</v>
      </c>
      <c r="C22" s="56">
        <v>500</v>
      </c>
      <c r="D22" s="79">
        <v>0</v>
      </c>
      <c r="E22" s="68">
        <f>D22/C22</f>
        <v>0</v>
      </c>
      <c r="F22" s="81"/>
      <c r="G22" s="62">
        <v>0</v>
      </c>
    </row>
    <row r="23" spans="1:7" ht="25.5" x14ac:dyDescent="0.25">
      <c r="A23" s="95" t="s">
        <v>127</v>
      </c>
      <c r="B23" s="61" t="s">
        <v>128</v>
      </c>
      <c r="C23" s="55">
        <f>C25</f>
        <v>3000</v>
      </c>
      <c r="D23" s="80">
        <f>D25</f>
        <v>335.90999999999997</v>
      </c>
      <c r="E23" s="67">
        <f>E25</f>
        <v>0.11196999999999999</v>
      </c>
      <c r="F23" s="67">
        <f t="shared" ref="F23" si="2">F25</f>
        <v>0.21967824210319795</v>
      </c>
      <c r="G23" s="90">
        <f>G25</f>
        <v>1529.1</v>
      </c>
    </row>
    <row r="24" spans="1:7" x14ac:dyDescent="0.25">
      <c r="A24" s="74">
        <v>1</v>
      </c>
      <c r="B24" s="61" t="s">
        <v>129</v>
      </c>
      <c r="C24" s="56"/>
      <c r="D24" s="79"/>
      <c r="E24" s="68"/>
      <c r="F24" s="81"/>
      <c r="G24" s="62"/>
    </row>
    <row r="25" spans="1:7" ht="25.5" x14ac:dyDescent="0.25">
      <c r="A25" s="74">
        <v>2</v>
      </c>
      <c r="B25" s="61" t="s">
        <v>140</v>
      </c>
      <c r="C25" s="55">
        <f>SUM(C26:C28)</f>
        <v>3000</v>
      </c>
      <c r="D25" s="80">
        <f>SUM(D26:D28)</f>
        <v>335.90999999999997</v>
      </c>
      <c r="E25" s="67">
        <f>D25/C25</f>
        <v>0.11196999999999999</v>
      </c>
      <c r="F25" s="82">
        <f t="shared" ref="F25:F29" si="3">D25/G25</f>
        <v>0.21967824210319795</v>
      </c>
      <c r="G25" s="61">
        <f>G26+G27+G28</f>
        <v>1529.1</v>
      </c>
    </row>
    <row r="26" spans="1:7" x14ac:dyDescent="0.25">
      <c r="A26" s="75" t="s">
        <v>12</v>
      </c>
      <c r="B26" s="62" t="s">
        <v>119</v>
      </c>
      <c r="C26" s="56">
        <v>2650</v>
      </c>
      <c r="D26" s="79">
        <v>328.9</v>
      </c>
      <c r="E26" s="68">
        <f>D26/C26</f>
        <v>0.1241132075471698</v>
      </c>
      <c r="F26" s="81">
        <f>D26/G26</f>
        <v>0.23326241134751771</v>
      </c>
      <c r="G26" s="62">
        <v>1410</v>
      </c>
    </row>
    <row r="27" spans="1:7" x14ac:dyDescent="0.25">
      <c r="A27" s="75" t="s">
        <v>14</v>
      </c>
      <c r="B27" s="62" t="s">
        <v>120</v>
      </c>
      <c r="C27" s="56">
        <v>200</v>
      </c>
      <c r="D27" s="79">
        <v>1.01</v>
      </c>
      <c r="E27" s="68">
        <f>D27/C27</f>
        <v>5.0499999999999998E-3</v>
      </c>
      <c r="F27" s="81">
        <f>D27/G27</f>
        <v>5.4594594594594592E-2</v>
      </c>
      <c r="G27" s="62">
        <v>18.5</v>
      </c>
    </row>
    <row r="28" spans="1:7" x14ac:dyDescent="0.25">
      <c r="A28" s="75" t="s">
        <v>85</v>
      </c>
      <c r="B28" s="62" t="s">
        <v>121</v>
      </c>
      <c r="C28" s="56">
        <v>150</v>
      </c>
      <c r="D28" s="79">
        <v>6</v>
      </c>
      <c r="E28" s="68">
        <f>D28/C28</f>
        <v>0.04</v>
      </c>
      <c r="F28" s="81">
        <f>D28/G28</f>
        <v>5.9642147117296228E-2</v>
      </c>
      <c r="G28" s="62">
        <v>100.6</v>
      </c>
    </row>
    <row r="29" spans="1:7" x14ac:dyDescent="0.25">
      <c r="A29" s="74" t="s">
        <v>63</v>
      </c>
      <c r="B29" s="61" t="s">
        <v>24</v>
      </c>
      <c r="C29" s="55">
        <f>C30+C33+C37+C43+C46+C49+C52+C55+C58+C61</f>
        <v>16190</v>
      </c>
      <c r="D29" s="80">
        <f>D30+D33+D37+D43+D46+D49+D52+D55+D58+D61</f>
        <v>4393.0999999999995</v>
      </c>
      <c r="E29" s="67">
        <f t="shared" ref="E29:E30" si="4">D29/C29</f>
        <v>0.27134651019147621</v>
      </c>
      <c r="F29" s="82">
        <f t="shared" si="3"/>
        <v>1.0427486351768336</v>
      </c>
      <c r="G29" s="93">
        <f>G30+G33+G37+G43+G46+G49+G52+G55+G58+G61</f>
        <v>4213</v>
      </c>
    </row>
    <row r="30" spans="1:7" x14ac:dyDescent="0.25">
      <c r="A30" s="74" t="s">
        <v>2</v>
      </c>
      <c r="B30" s="61" t="s">
        <v>17</v>
      </c>
      <c r="C30" s="55">
        <f>C31+C32</f>
        <v>15863</v>
      </c>
      <c r="D30" s="80">
        <f t="shared" ref="D30:G30" si="5">D31+D32</f>
        <v>4323.3999999999996</v>
      </c>
      <c r="E30" s="67">
        <f t="shared" si="4"/>
        <v>0.27254617663745823</v>
      </c>
      <c r="F30" s="82">
        <f>D30/G30-100%</f>
        <v>0.19457338638373112</v>
      </c>
      <c r="G30" s="93">
        <f t="shared" si="5"/>
        <v>3619.2</v>
      </c>
    </row>
    <row r="31" spans="1:7" x14ac:dyDescent="0.25">
      <c r="A31" s="75">
        <v>1</v>
      </c>
      <c r="B31" s="62" t="s">
        <v>18</v>
      </c>
      <c r="C31" s="56">
        <f>'Mau 02 - Cong khai Du toan'!C28</f>
        <v>9861</v>
      </c>
      <c r="D31" s="79">
        <v>3848.7</v>
      </c>
      <c r="E31" s="68">
        <f>D31/C31</f>
        <v>0.3902951019166413</v>
      </c>
      <c r="F31" s="81">
        <f>D31/G31</f>
        <v>1.1083050164142141</v>
      </c>
      <c r="G31" s="93">
        <v>3472.6</v>
      </c>
    </row>
    <row r="32" spans="1:7" x14ac:dyDescent="0.25">
      <c r="A32" s="75">
        <v>2</v>
      </c>
      <c r="B32" s="62" t="s">
        <v>19</v>
      </c>
      <c r="C32" s="56">
        <f>'Mau 02 - Cong khai Du toan'!C33</f>
        <v>6002</v>
      </c>
      <c r="D32" s="79">
        <v>474.7</v>
      </c>
      <c r="E32" s="68">
        <f>D32/C32</f>
        <v>7.909030323225591E-2</v>
      </c>
      <c r="F32" s="81">
        <f>D32/G32</f>
        <v>3.2380627557980901</v>
      </c>
      <c r="G32" s="93">
        <v>146.6</v>
      </c>
    </row>
    <row r="33" spans="1:7" x14ac:dyDescent="0.25">
      <c r="A33" s="74" t="s">
        <v>23</v>
      </c>
      <c r="B33" s="61" t="s">
        <v>25</v>
      </c>
      <c r="C33" s="55"/>
      <c r="D33" s="55"/>
      <c r="E33" s="55"/>
      <c r="F33" s="81"/>
      <c r="G33" s="93"/>
    </row>
    <row r="34" spans="1:7" ht="14.25" customHeight="1" x14ac:dyDescent="0.25">
      <c r="A34" s="75">
        <v>1</v>
      </c>
      <c r="B34" s="62" t="s">
        <v>97</v>
      </c>
      <c r="C34" s="56"/>
      <c r="D34" s="56"/>
      <c r="E34" s="64"/>
      <c r="F34" s="81"/>
      <c r="G34" s="93"/>
    </row>
    <row r="35" spans="1:7" x14ac:dyDescent="0.25">
      <c r="A35" s="75">
        <v>2</v>
      </c>
      <c r="B35" s="62" t="s">
        <v>96</v>
      </c>
      <c r="C35" s="56"/>
      <c r="D35" s="56"/>
      <c r="E35" s="64"/>
      <c r="F35" s="81"/>
      <c r="G35" s="93"/>
    </row>
    <row r="36" spans="1:7" x14ac:dyDescent="0.25">
      <c r="A36" s="75">
        <v>3</v>
      </c>
      <c r="B36" s="62" t="s">
        <v>15</v>
      </c>
      <c r="C36" s="56"/>
      <c r="D36" s="56"/>
      <c r="E36" s="64"/>
      <c r="F36" s="81"/>
      <c r="G36" s="93"/>
    </row>
    <row r="37" spans="1:7" x14ac:dyDescent="0.25">
      <c r="A37" s="74" t="s">
        <v>127</v>
      </c>
      <c r="B37" s="61" t="s">
        <v>81</v>
      </c>
      <c r="C37" s="55">
        <f>C38+C39</f>
        <v>0</v>
      </c>
      <c r="D37" s="80">
        <f>D38+D39</f>
        <v>0</v>
      </c>
      <c r="E37" s="82" t="s">
        <v>145</v>
      </c>
      <c r="F37" s="81" t="s">
        <v>145</v>
      </c>
      <c r="G37" s="93">
        <f>G38+G39</f>
        <v>444.3</v>
      </c>
    </row>
    <row r="38" spans="1:7" x14ac:dyDescent="0.25">
      <c r="A38" s="75">
        <v>1</v>
      </c>
      <c r="B38" s="62" t="s">
        <v>13</v>
      </c>
      <c r="C38" s="56"/>
      <c r="D38" s="79"/>
      <c r="E38" s="68"/>
      <c r="F38" s="81"/>
      <c r="G38" s="62"/>
    </row>
    <row r="39" spans="1:7" x14ac:dyDescent="0.25">
      <c r="A39" s="75">
        <v>2</v>
      </c>
      <c r="B39" s="62" t="s">
        <v>15</v>
      </c>
      <c r="C39" s="56">
        <v>0</v>
      </c>
      <c r="D39" s="79">
        <v>0</v>
      </c>
      <c r="E39" s="81" t="s">
        <v>145</v>
      </c>
      <c r="F39" s="81" t="s">
        <v>145</v>
      </c>
      <c r="G39" s="62">
        <v>444.3</v>
      </c>
    </row>
    <row r="40" spans="1:7" x14ac:dyDescent="0.25">
      <c r="A40" s="74" t="s">
        <v>131</v>
      </c>
      <c r="B40" s="61" t="s">
        <v>32</v>
      </c>
      <c r="C40" s="55"/>
      <c r="D40" s="55"/>
      <c r="E40" s="55"/>
      <c r="F40" s="55"/>
      <c r="G40" s="62"/>
    </row>
    <row r="41" spans="1:7" x14ac:dyDescent="0.25">
      <c r="A41" s="75">
        <v>1</v>
      </c>
      <c r="B41" s="62" t="s">
        <v>13</v>
      </c>
      <c r="C41" s="56"/>
      <c r="D41" s="56"/>
      <c r="E41" s="64"/>
      <c r="F41" s="65"/>
      <c r="G41" s="62"/>
    </row>
    <row r="42" spans="1:7" x14ac:dyDescent="0.25">
      <c r="A42" s="75">
        <v>2</v>
      </c>
      <c r="B42" s="62" t="s">
        <v>15</v>
      </c>
      <c r="C42" s="56"/>
      <c r="D42" s="56"/>
      <c r="E42" s="64"/>
      <c r="F42" s="65"/>
      <c r="G42" s="62"/>
    </row>
    <row r="43" spans="1:7" x14ac:dyDescent="0.25">
      <c r="A43" s="74" t="s">
        <v>132</v>
      </c>
      <c r="B43" s="61" t="s">
        <v>80</v>
      </c>
      <c r="C43" s="55">
        <f>C44+C45</f>
        <v>27</v>
      </c>
      <c r="D43" s="80">
        <f>D44+D45</f>
        <v>8.5</v>
      </c>
      <c r="E43" s="67">
        <f>D43/C43</f>
        <v>0.31481481481481483</v>
      </c>
      <c r="F43" s="82">
        <f>D43/G43</f>
        <v>1.0365853658536586</v>
      </c>
      <c r="G43" s="93">
        <f>G44+G45</f>
        <v>8.1999999999999993</v>
      </c>
    </row>
    <row r="44" spans="1:7" x14ac:dyDescent="0.25">
      <c r="A44" s="75">
        <v>1</v>
      </c>
      <c r="B44" s="62" t="s">
        <v>13</v>
      </c>
      <c r="C44" s="56"/>
      <c r="D44" s="79"/>
      <c r="E44" s="68"/>
      <c r="F44" s="81"/>
      <c r="G44" s="62"/>
    </row>
    <row r="45" spans="1:7" x14ac:dyDescent="0.25">
      <c r="A45" s="75">
        <v>2</v>
      </c>
      <c r="B45" s="62" t="s">
        <v>15</v>
      </c>
      <c r="C45" s="56">
        <v>27</v>
      </c>
      <c r="D45" s="79">
        <v>8.5</v>
      </c>
      <c r="E45" s="68">
        <f>D45/C45</f>
        <v>0.31481481481481483</v>
      </c>
      <c r="F45" s="81">
        <f>D45/G45</f>
        <v>1.0365853658536586</v>
      </c>
      <c r="G45" s="94">
        <v>8.1999999999999993</v>
      </c>
    </row>
    <row r="46" spans="1:7" x14ac:dyDescent="0.25">
      <c r="A46" s="74" t="s">
        <v>133</v>
      </c>
      <c r="B46" s="61" t="s">
        <v>37</v>
      </c>
      <c r="C46" s="55"/>
      <c r="D46" s="55"/>
      <c r="E46" s="55"/>
      <c r="F46" s="55"/>
      <c r="G46" s="62"/>
    </row>
    <row r="47" spans="1:7" x14ac:dyDescent="0.25">
      <c r="A47" s="75">
        <v>1</v>
      </c>
      <c r="B47" s="62" t="s">
        <v>13</v>
      </c>
      <c r="C47" s="56"/>
      <c r="D47" s="56"/>
      <c r="E47" s="64"/>
      <c r="F47" s="65"/>
      <c r="G47" s="62"/>
    </row>
    <row r="48" spans="1:7" x14ac:dyDescent="0.25">
      <c r="A48" s="75">
        <v>2</v>
      </c>
      <c r="B48" s="62" t="s">
        <v>15</v>
      </c>
      <c r="C48" s="56"/>
      <c r="D48" s="56"/>
      <c r="E48" s="64"/>
      <c r="F48" s="65"/>
      <c r="G48" s="62"/>
    </row>
    <row r="49" spans="1:7" x14ac:dyDescent="0.25">
      <c r="A49" s="74" t="s">
        <v>134</v>
      </c>
      <c r="B49" s="61" t="s">
        <v>40</v>
      </c>
      <c r="C49" s="55"/>
      <c r="D49" s="55"/>
      <c r="E49" s="55"/>
      <c r="F49" s="55"/>
      <c r="G49" s="62"/>
    </row>
    <row r="50" spans="1:7" x14ac:dyDescent="0.25">
      <c r="A50" s="75">
        <v>1</v>
      </c>
      <c r="B50" s="62" t="s">
        <v>13</v>
      </c>
      <c r="C50" s="56"/>
      <c r="D50" s="56"/>
      <c r="E50" s="64"/>
      <c r="F50" s="65"/>
      <c r="G50" s="62"/>
    </row>
    <row r="51" spans="1:7" x14ac:dyDescent="0.25">
      <c r="A51" s="75">
        <v>2</v>
      </c>
      <c r="B51" s="62" t="s">
        <v>15</v>
      </c>
      <c r="C51" s="56"/>
      <c r="D51" s="56"/>
      <c r="E51" s="64"/>
      <c r="F51" s="65"/>
      <c r="G51" s="62"/>
    </row>
    <row r="52" spans="1:7" x14ac:dyDescent="0.25">
      <c r="A52" s="74" t="s">
        <v>135</v>
      </c>
      <c r="B52" s="61" t="s">
        <v>89</v>
      </c>
      <c r="C52" s="55">
        <f>C53+C54</f>
        <v>300</v>
      </c>
      <c r="D52" s="80">
        <f>D53+D54</f>
        <v>61.2</v>
      </c>
      <c r="E52" s="67">
        <f>D52/C52</f>
        <v>0.20400000000000001</v>
      </c>
      <c r="F52" s="82">
        <f>D52/G52</f>
        <v>0.43312101910828021</v>
      </c>
      <c r="G52" s="93">
        <f>G53+G54</f>
        <v>141.30000000000001</v>
      </c>
    </row>
    <row r="53" spans="1:7" x14ac:dyDescent="0.25">
      <c r="A53" s="75">
        <v>1</v>
      </c>
      <c r="B53" s="62" t="s">
        <v>13</v>
      </c>
      <c r="C53" s="56"/>
      <c r="D53" s="79"/>
      <c r="E53" s="68"/>
      <c r="F53" s="81"/>
      <c r="G53" s="62"/>
    </row>
    <row r="54" spans="1:7" x14ac:dyDescent="0.25">
      <c r="A54" s="75">
        <v>2</v>
      </c>
      <c r="B54" s="62" t="s">
        <v>15</v>
      </c>
      <c r="C54" s="56">
        <v>300</v>
      </c>
      <c r="D54" s="79">
        <v>61.2</v>
      </c>
      <c r="E54" s="68">
        <f>D54/C54</f>
        <v>0.20400000000000001</v>
      </c>
      <c r="F54" s="81">
        <f>D54/G54</f>
        <v>0.43312101910828021</v>
      </c>
      <c r="G54" s="62">
        <v>141.30000000000001</v>
      </c>
    </row>
    <row r="55" spans="1:7" ht="14.25" customHeight="1" x14ac:dyDescent="0.25">
      <c r="A55" s="74" t="s">
        <v>136</v>
      </c>
      <c r="B55" s="61" t="s">
        <v>113</v>
      </c>
      <c r="C55" s="55"/>
      <c r="D55" s="55"/>
      <c r="E55" s="55"/>
      <c r="F55" s="55"/>
      <c r="G55" s="62"/>
    </row>
    <row r="56" spans="1:7" x14ac:dyDescent="0.25">
      <c r="A56" s="75">
        <v>1</v>
      </c>
      <c r="B56" s="62" t="s">
        <v>13</v>
      </c>
      <c r="C56" s="56"/>
      <c r="D56" s="56"/>
      <c r="E56" s="64"/>
      <c r="F56" s="65"/>
      <c r="G56" s="62"/>
    </row>
    <row r="57" spans="1:7" x14ac:dyDescent="0.25">
      <c r="A57" s="75">
        <v>2</v>
      </c>
      <c r="B57" s="62" t="s">
        <v>15</v>
      </c>
      <c r="C57" s="56"/>
      <c r="D57" s="56"/>
      <c r="E57" s="64"/>
      <c r="F57" s="65"/>
      <c r="G57" s="62"/>
    </row>
    <row r="58" spans="1:7" x14ac:dyDescent="0.25">
      <c r="A58" s="74" t="s">
        <v>137</v>
      </c>
      <c r="B58" s="61" t="s">
        <v>48</v>
      </c>
      <c r="C58" s="55"/>
      <c r="D58" s="55"/>
      <c r="E58" s="55"/>
      <c r="F58" s="55"/>
      <c r="G58" s="62"/>
    </row>
    <row r="59" spans="1:7" x14ac:dyDescent="0.25">
      <c r="A59" s="75">
        <v>1</v>
      </c>
      <c r="B59" s="62" t="s">
        <v>13</v>
      </c>
      <c r="C59" s="56"/>
      <c r="D59" s="56"/>
      <c r="E59" s="64"/>
      <c r="F59" s="65"/>
      <c r="G59" s="62"/>
    </row>
    <row r="60" spans="1:7" x14ac:dyDescent="0.25">
      <c r="A60" s="75">
        <v>2</v>
      </c>
      <c r="B60" s="62" t="s">
        <v>15</v>
      </c>
      <c r="C60" s="56"/>
      <c r="D60" s="56"/>
      <c r="E60" s="64"/>
      <c r="F60" s="65"/>
      <c r="G60" s="62"/>
    </row>
    <row r="61" spans="1:7" x14ac:dyDescent="0.25">
      <c r="A61" s="74" t="s">
        <v>138</v>
      </c>
      <c r="B61" s="61" t="s">
        <v>51</v>
      </c>
      <c r="C61" s="55"/>
      <c r="D61" s="55"/>
      <c r="E61" s="55"/>
      <c r="F61" s="55"/>
      <c r="G61" s="62"/>
    </row>
    <row r="62" spans="1:7" x14ac:dyDescent="0.25">
      <c r="A62" s="75">
        <v>1</v>
      </c>
      <c r="B62" s="62" t="s">
        <v>52</v>
      </c>
      <c r="C62" s="56"/>
      <c r="D62" s="56"/>
      <c r="E62" s="64"/>
      <c r="F62" s="65"/>
      <c r="G62" s="62"/>
    </row>
    <row r="63" spans="1:7" x14ac:dyDescent="0.25">
      <c r="A63" s="76">
        <v>2</v>
      </c>
      <c r="B63" s="77" t="s">
        <v>51</v>
      </c>
      <c r="C63" s="60"/>
      <c r="D63" s="60"/>
      <c r="E63" s="69"/>
      <c r="F63" s="70"/>
      <c r="G63" s="62"/>
    </row>
  </sheetData>
  <mergeCells count="11">
    <mergeCell ref="A8:A9"/>
    <mergeCell ref="B8:B9"/>
    <mergeCell ref="C8:C9"/>
    <mergeCell ref="D8:D9"/>
    <mergeCell ref="E8:F8"/>
    <mergeCell ref="E7:F7"/>
    <mergeCell ref="E1:F1"/>
    <mergeCell ref="A3:F3"/>
    <mergeCell ref="A4:F4"/>
    <mergeCell ref="A5:F5"/>
    <mergeCell ref="A6:F6"/>
  </mergeCells>
  <printOptions horizontalCentered="1"/>
  <pageMargins left="0.62" right="0.21" top="0.28000000000000003" bottom="0.3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pane xSplit="2" ySplit="9" topLeftCell="C61" activePane="bottomRight" state="frozen"/>
      <selection pane="topRight" activeCell="C1" sqref="C1"/>
      <selection pane="bottomLeft" activeCell="A10" sqref="A10"/>
      <selection pane="bottomRight" activeCell="L62" sqref="L62"/>
    </sheetView>
  </sheetViews>
  <sheetFormatPr defaultRowHeight="15" x14ac:dyDescent="0.25"/>
  <cols>
    <col min="1" max="1" width="5.7109375" style="23" customWidth="1"/>
    <col min="2" max="2" width="38.5703125" style="23" customWidth="1"/>
    <col min="3" max="3" width="9.5703125" style="23" customWidth="1"/>
    <col min="4" max="4" width="11.7109375" style="23" customWidth="1"/>
    <col min="5" max="5" width="11.140625" style="23" customWidth="1"/>
    <col min="6" max="6" width="10" style="23" customWidth="1"/>
    <col min="7" max="7" width="8.7109375" style="23" hidden="1" customWidth="1"/>
    <col min="8" max="16384" width="9.140625" style="23"/>
  </cols>
  <sheetData>
    <row r="1" spans="1:14" x14ac:dyDescent="0.25">
      <c r="A1" s="25" t="s">
        <v>58</v>
      </c>
      <c r="B1" s="24" t="s">
        <v>59</v>
      </c>
      <c r="E1" s="113" t="s">
        <v>139</v>
      </c>
      <c r="F1" s="113"/>
      <c r="G1" s="71"/>
    </row>
    <row r="3" spans="1:14" ht="15.75" x14ac:dyDescent="0.25">
      <c r="A3" s="115" t="s">
        <v>149</v>
      </c>
      <c r="B3" s="115"/>
      <c r="C3" s="115"/>
      <c r="D3" s="115"/>
      <c r="E3" s="115"/>
      <c r="F3" s="115"/>
    </row>
    <row r="4" spans="1:14" ht="15.75" x14ac:dyDescent="0.25">
      <c r="A4" s="115" t="s">
        <v>146</v>
      </c>
      <c r="B4" s="115"/>
      <c r="C4" s="115"/>
      <c r="D4" s="115"/>
      <c r="E4" s="115"/>
      <c r="F4" s="115"/>
    </row>
    <row r="5" spans="1:14" x14ac:dyDescent="0.25">
      <c r="A5" s="116" t="s">
        <v>148</v>
      </c>
      <c r="B5" s="116"/>
      <c r="C5" s="116"/>
      <c r="D5" s="116"/>
      <c r="E5" s="116"/>
      <c r="F5" s="116"/>
    </row>
    <row r="6" spans="1:14" x14ac:dyDescent="0.25">
      <c r="A6" s="116"/>
      <c r="B6" s="116"/>
      <c r="C6" s="116"/>
      <c r="D6" s="116"/>
      <c r="E6" s="116"/>
      <c r="F6" s="116"/>
    </row>
    <row r="7" spans="1:14" x14ac:dyDescent="0.25">
      <c r="E7" s="114" t="s">
        <v>54</v>
      </c>
      <c r="F7" s="114"/>
    </row>
    <row r="8" spans="1:14" ht="24" customHeight="1" x14ac:dyDescent="0.25">
      <c r="A8" s="117" t="s">
        <v>4</v>
      </c>
      <c r="B8" s="119" t="s">
        <v>0</v>
      </c>
      <c r="C8" s="117" t="s">
        <v>141</v>
      </c>
      <c r="D8" s="117" t="s">
        <v>147</v>
      </c>
      <c r="E8" s="121" t="s">
        <v>55</v>
      </c>
      <c r="F8" s="121"/>
      <c r="G8" s="36" t="s">
        <v>90</v>
      </c>
    </row>
    <row r="9" spans="1:14" ht="33" customHeight="1" x14ac:dyDescent="0.25">
      <c r="A9" s="118"/>
      <c r="B9" s="120"/>
      <c r="C9" s="118"/>
      <c r="D9" s="118"/>
      <c r="E9" s="89" t="s">
        <v>110</v>
      </c>
      <c r="F9" s="89" t="s">
        <v>56</v>
      </c>
      <c r="G9" s="89" t="s">
        <v>56</v>
      </c>
    </row>
    <row r="10" spans="1:14" x14ac:dyDescent="0.25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  <c r="G10" s="100"/>
    </row>
    <row r="11" spans="1:14" ht="15.95" customHeight="1" x14ac:dyDescent="0.25">
      <c r="A11" s="72" t="s">
        <v>62</v>
      </c>
      <c r="B11" s="19" t="s">
        <v>150</v>
      </c>
      <c r="C11" s="54"/>
      <c r="D11" s="88"/>
      <c r="E11" s="54"/>
      <c r="F11" s="85"/>
      <c r="G11" s="92"/>
    </row>
    <row r="12" spans="1:14" ht="15.95" customHeight="1" x14ac:dyDescent="0.25">
      <c r="A12" s="74" t="s">
        <v>2</v>
      </c>
      <c r="B12" s="20" t="s">
        <v>157</v>
      </c>
      <c r="C12" s="55">
        <f>C13+C14+C15+C16</f>
        <v>3500</v>
      </c>
      <c r="D12" s="80">
        <f>D13+D14+D15+D16</f>
        <v>3708.8</v>
      </c>
      <c r="E12" s="91">
        <f>D12/C12</f>
        <v>1.0596571428571429</v>
      </c>
      <c r="F12" s="67">
        <f>D12/G12</f>
        <v>0.72557058538516284</v>
      </c>
      <c r="G12" s="94">
        <f>G15+G16</f>
        <v>5111.5633333333326</v>
      </c>
      <c r="N12" s="23" t="s">
        <v>93</v>
      </c>
    </row>
    <row r="13" spans="1:14" ht="15.95" customHeight="1" x14ac:dyDescent="0.25">
      <c r="A13" s="74">
        <v>1</v>
      </c>
      <c r="B13" s="20" t="s">
        <v>7</v>
      </c>
      <c r="C13" s="55"/>
      <c r="D13" s="55"/>
      <c r="E13" s="61"/>
      <c r="F13" s="61"/>
      <c r="G13" s="97"/>
    </row>
    <row r="14" spans="1:14" ht="15.95" customHeight="1" x14ac:dyDescent="0.25">
      <c r="A14" s="74">
        <v>2</v>
      </c>
      <c r="B14" s="20" t="s">
        <v>9</v>
      </c>
      <c r="C14" s="55"/>
      <c r="D14" s="55"/>
      <c r="E14" s="61"/>
      <c r="F14" s="61"/>
      <c r="G14" s="97"/>
    </row>
    <row r="15" spans="1:14" ht="15.95" customHeight="1" x14ac:dyDescent="0.25">
      <c r="A15" s="74">
        <v>3</v>
      </c>
      <c r="B15" s="20" t="s">
        <v>124</v>
      </c>
      <c r="C15" s="55">
        <v>500</v>
      </c>
      <c r="D15" s="80">
        <v>0</v>
      </c>
      <c r="E15" s="67">
        <f>D15/C15</f>
        <v>0</v>
      </c>
      <c r="F15" s="67">
        <f>D15/G15</f>
        <v>0</v>
      </c>
      <c r="G15" s="97">
        <f>291.085*100/30</f>
        <v>970.28333333333319</v>
      </c>
    </row>
    <row r="16" spans="1:14" ht="28.5" x14ac:dyDescent="0.25">
      <c r="A16" s="74">
        <v>4</v>
      </c>
      <c r="B16" s="20" t="s">
        <v>152</v>
      </c>
      <c r="C16" s="55">
        <f>SUM(C17:C19)</f>
        <v>3000</v>
      </c>
      <c r="D16" s="80">
        <f>SUM(D17:D19)</f>
        <v>3708.8</v>
      </c>
      <c r="E16" s="67">
        <f>D16/C16</f>
        <v>1.2362666666666666</v>
      </c>
      <c r="F16" s="67">
        <f>D16/G16</f>
        <v>0.89556851987791219</v>
      </c>
      <c r="G16" s="61">
        <f>SUM(G17:G19)</f>
        <v>4141.28</v>
      </c>
    </row>
    <row r="17" spans="1:7" ht="30" x14ac:dyDescent="0.25">
      <c r="A17" s="35" t="s">
        <v>12</v>
      </c>
      <c r="B17" s="21" t="s">
        <v>130</v>
      </c>
      <c r="C17" s="56">
        <v>2650</v>
      </c>
      <c r="D17" s="79">
        <v>3345</v>
      </c>
      <c r="E17" s="68">
        <f>D17/C17</f>
        <v>1.2622641509433963</v>
      </c>
      <c r="F17" s="81">
        <f>D17/G17</f>
        <v>1.0367271036727104</v>
      </c>
      <c r="G17" s="62">
        <v>3226.5</v>
      </c>
    </row>
    <row r="18" spans="1:7" x14ac:dyDescent="0.25">
      <c r="A18" s="35" t="s">
        <v>14</v>
      </c>
      <c r="B18" s="21" t="s">
        <v>117</v>
      </c>
      <c r="C18" s="56">
        <v>200</v>
      </c>
      <c r="D18" s="79">
        <v>200.8</v>
      </c>
      <c r="E18" s="68">
        <f>D18/C18</f>
        <v>1.004</v>
      </c>
      <c r="F18" s="81">
        <f>D18/G18</f>
        <v>0.28206208737182192</v>
      </c>
      <c r="G18" s="62">
        <v>711.9</v>
      </c>
    </row>
    <row r="19" spans="1:7" x14ac:dyDescent="0.25">
      <c r="A19" s="35" t="s">
        <v>85</v>
      </c>
      <c r="B19" s="21" t="s">
        <v>118</v>
      </c>
      <c r="C19" s="56">
        <v>150</v>
      </c>
      <c r="D19" s="79">
        <v>163</v>
      </c>
      <c r="E19" s="68">
        <f t="shared" ref="E19" si="0">D19/C19</f>
        <v>1.0866666666666667</v>
      </c>
      <c r="F19" s="81">
        <f>D19/G19</f>
        <v>0.80343059936908523</v>
      </c>
      <c r="G19" s="62">
        <v>202.88</v>
      </c>
    </row>
    <row r="20" spans="1:7" x14ac:dyDescent="0.25">
      <c r="A20" s="95" t="s">
        <v>23</v>
      </c>
      <c r="B20" s="20" t="s">
        <v>154</v>
      </c>
      <c r="C20" s="55">
        <f>C24</f>
        <v>3000</v>
      </c>
      <c r="D20" s="80">
        <f>D24</f>
        <v>3018.8080000000004</v>
      </c>
      <c r="E20" s="67">
        <f>E24</f>
        <v>1.0062693333333335</v>
      </c>
      <c r="F20" s="67">
        <f t="shared" ref="F20" si="1">F24</f>
        <v>1.1718374679558348</v>
      </c>
      <c r="G20" s="62">
        <f>G24</f>
        <v>2576.1320000000001</v>
      </c>
    </row>
    <row r="21" spans="1:7" x14ac:dyDescent="0.25">
      <c r="A21" s="95">
        <v>1</v>
      </c>
      <c r="B21" s="20" t="s">
        <v>74</v>
      </c>
      <c r="C21" s="59">
        <v>0</v>
      </c>
      <c r="D21" s="59"/>
      <c r="E21" s="98"/>
      <c r="F21" s="59"/>
      <c r="G21" s="98"/>
    </row>
    <row r="22" spans="1:7" x14ac:dyDescent="0.25">
      <c r="A22" s="95">
        <v>2</v>
      </c>
      <c r="B22" s="20" t="s">
        <v>17</v>
      </c>
      <c r="C22" s="59">
        <v>0</v>
      </c>
      <c r="D22" s="59"/>
      <c r="E22" s="98"/>
      <c r="F22" s="59"/>
      <c r="G22" s="98"/>
    </row>
    <row r="23" spans="1:7" x14ac:dyDescent="0.25">
      <c r="A23" s="95">
        <v>3</v>
      </c>
      <c r="B23" s="20" t="s">
        <v>153</v>
      </c>
      <c r="C23" s="59">
        <v>0</v>
      </c>
      <c r="D23" s="59"/>
      <c r="E23" s="98"/>
      <c r="F23" s="59"/>
      <c r="G23" s="98"/>
    </row>
    <row r="24" spans="1:7" ht="28.5" x14ac:dyDescent="0.25">
      <c r="A24" s="95">
        <v>4</v>
      </c>
      <c r="B24" s="20" t="s">
        <v>151</v>
      </c>
      <c r="C24" s="56">
        <f>SUM(C25:C27)</f>
        <v>3000</v>
      </c>
      <c r="D24" s="80">
        <f>SUM(D25:D27)</f>
        <v>3018.8080000000004</v>
      </c>
      <c r="E24" s="67">
        <f>D24/C24</f>
        <v>1.0062693333333335</v>
      </c>
      <c r="F24" s="82">
        <f>D24/G24</f>
        <v>1.1718374679558348</v>
      </c>
      <c r="G24" s="62">
        <f>SUM(G25:G27)</f>
        <v>2576.1320000000001</v>
      </c>
    </row>
    <row r="25" spans="1:7" x14ac:dyDescent="0.25">
      <c r="A25" s="35" t="s">
        <v>12</v>
      </c>
      <c r="B25" s="21" t="s">
        <v>119</v>
      </c>
      <c r="C25" s="56">
        <v>2650</v>
      </c>
      <c r="D25" s="79">
        <f>648.99+2247.9</f>
        <v>2896.8900000000003</v>
      </c>
      <c r="E25" s="68">
        <f>D25/C25</f>
        <v>1.0931660377358492</v>
      </c>
      <c r="F25" s="81">
        <f>D25/G25</f>
        <v>1.217497835570611</v>
      </c>
      <c r="G25" s="62">
        <f>486.4+1892.98</f>
        <v>2379.38</v>
      </c>
    </row>
    <row r="26" spans="1:7" x14ac:dyDescent="0.25">
      <c r="A26" s="35" t="s">
        <v>14</v>
      </c>
      <c r="B26" s="21" t="s">
        <v>120</v>
      </c>
      <c r="C26" s="56">
        <v>200</v>
      </c>
      <c r="D26" s="79">
        <f>7.618+35.8</f>
        <v>43.417999999999999</v>
      </c>
      <c r="E26" s="68">
        <f>D26/C26</f>
        <v>0.21709000000000001</v>
      </c>
      <c r="F26" s="81">
        <f>D26/G36</f>
        <v>5.1303987172230774E-3</v>
      </c>
      <c r="G26" s="62">
        <f>21.2+6.082</f>
        <v>27.282</v>
      </c>
    </row>
    <row r="27" spans="1:7" x14ac:dyDescent="0.25">
      <c r="A27" s="35" t="s">
        <v>85</v>
      </c>
      <c r="B27" s="21" t="s">
        <v>121</v>
      </c>
      <c r="C27" s="56">
        <v>150</v>
      </c>
      <c r="D27" s="79">
        <f>66.5+12</f>
        <v>78.5</v>
      </c>
      <c r="E27" s="68">
        <f>D27/C27</f>
        <v>0.52333333333333332</v>
      </c>
      <c r="F27" s="81">
        <f>D27/G37</f>
        <v>1.0746814630453324E-2</v>
      </c>
      <c r="G27" s="62">
        <f>47.15+168.5-46.18</f>
        <v>169.47</v>
      </c>
    </row>
    <row r="28" spans="1:7" ht="28.5" x14ac:dyDescent="0.25">
      <c r="A28" s="95" t="s">
        <v>127</v>
      </c>
      <c r="B28" s="20" t="s">
        <v>158</v>
      </c>
      <c r="C28" s="55">
        <f>C29+C30+C31</f>
        <v>500</v>
      </c>
      <c r="D28" s="55">
        <f>D29+D30+D31</f>
        <v>0</v>
      </c>
      <c r="E28" s="67">
        <f>E31</f>
        <v>0</v>
      </c>
      <c r="F28" s="82">
        <f>F31</f>
        <v>0</v>
      </c>
      <c r="G28" s="61">
        <f>G31</f>
        <v>0</v>
      </c>
    </row>
    <row r="29" spans="1:7" x14ac:dyDescent="0.25">
      <c r="A29" s="95">
        <v>1</v>
      </c>
      <c r="B29" s="20" t="s">
        <v>7</v>
      </c>
      <c r="C29" s="55"/>
      <c r="D29" s="80"/>
      <c r="E29" s="67"/>
      <c r="F29" s="82"/>
      <c r="G29" s="61"/>
    </row>
    <row r="30" spans="1:7" x14ac:dyDescent="0.25">
      <c r="A30" s="95">
        <v>2</v>
      </c>
      <c r="B30" s="20" t="s">
        <v>9</v>
      </c>
      <c r="C30" s="55"/>
      <c r="D30" s="80"/>
      <c r="E30" s="67"/>
      <c r="F30" s="82"/>
      <c r="G30" s="61"/>
    </row>
    <row r="31" spans="1:7" x14ac:dyDescent="0.25">
      <c r="A31" s="95">
        <v>3</v>
      </c>
      <c r="B31" s="20" t="s">
        <v>155</v>
      </c>
      <c r="C31" s="55">
        <v>500</v>
      </c>
      <c r="D31" s="80"/>
      <c r="E31" s="67">
        <f>D31/C31</f>
        <v>0</v>
      </c>
      <c r="F31" s="82">
        <v>0</v>
      </c>
      <c r="G31" s="61"/>
    </row>
    <row r="32" spans="1:7" x14ac:dyDescent="0.25">
      <c r="A32" s="95">
        <v>4</v>
      </c>
      <c r="B32" s="20" t="s">
        <v>156</v>
      </c>
      <c r="C32" s="99">
        <f>SUM(C33:C35)</f>
        <v>0</v>
      </c>
      <c r="D32" s="80">
        <f>SUM(D33:D35)</f>
        <v>0</v>
      </c>
      <c r="E32" s="90">
        <v>0</v>
      </c>
      <c r="F32" s="57">
        <v>0</v>
      </c>
      <c r="G32" s="90"/>
    </row>
    <row r="33" spans="1:7" x14ac:dyDescent="0.25">
      <c r="A33" s="35" t="s">
        <v>12</v>
      </c>
      <c r="B33" s="21" t="s">
        <v>160</v>
      </c>
      <c r="C33" s="59">
        <v>0</v>
      </c>
      <c r="D33" s="79">
        <v>0</v>
      </c>
      <c r="E33" s="90">
        <v>0</v>
      </c>
      <c r="F33" s="57">
        <v>0</v>
      </c>
      <c r="G33" s="90"/>
    </row>
    <row r="34" spans="1:7" x14ac:dyDescent="0.25">
      <c r="A34" s="35" t="s">
        <v>14</v>
      </c>
      <c r="B34" s="21" t="s">
        <v>159</v>
      </c>
      <c r="C34" s="59">
        <v>0</v>
      </c>
      <c r="D34" s="79">
        <v>0</v>
      </c>
      <c r="E34" s="90">
        <v>0</v>
      </c>
      <c r="F34" s="57">
        <v>0</v>
      </c>
      <c r="G34" s="90"/>
    </row>
    <row r="35" spans="1:7" x14ac:dyDescent="0.25">
      <c r="A35" s="35" t="s">
        <v>85</v>
      </c>
      <c r="B35" s="21" t="s">
        <v>161</v>
      </c>
      <c r="C35" s="59">
        <v>0</v>
      </c>
      <c r="D35" s="79">
        <v>0</v>
      </c>
      <c r="E35" s="90">
        <v>0</v>
      </c>
      <c r="F35" s="57">
        <v>0</v>
      </c>
      <c r="G35" s="90"/>
    </row>
    <row r="36" spans="1:7" x14ac:dyDescent="0.25">
      <c r="A36" s="95" t="s">
        <v>63</v>
      </c>
      <c r="B36" s="20" t="s">
        <v>24</v>
      </c>
      <c r="C36" s="55">
        <f>C37+C40+C44+C50+C53+C56+C59+C62+C65+C68</f>
        <v>14497.960999999999</v>
      </c>
      <c r="D36" s="80">
        <f>D37+D40+D44+D50+D53+D56+D59+D62+D65+D68</f>
        <v>8091.2</v>
      </c>
      <c r="E36" s="67">
        <f>D36/C36</f>
        <v>0.55809227242368775</v>
      </c>
      <c r="F36" s="82">
        <f>D36/G36</f>
        <v>0.95608001521938746</v>
      </c>
      <c r="G36" s="96">
        <f>G37+G40+G44+G50+G53+G56+G59+G62+G65+G68</f>
        <v>8462.8899999999976</v>
      </c>
    </row>
    <row r="37" spans="1:7" x14ac:dyDescent="0.25">
      <c r="A37" s="95" t="s">
        <v>2</v>
      </c>
      <c r="B37" s="20" t="s">
        <v>17</v>
      </c>
      <c r="C37" s="55">
        <f>C38+C39</f>
        <v>14076.960999999999</v>
      </c>
      <c r="D37" s="80">
        <f t="shared" ref="D37:G37" si="2">D38+D39</f>
        <v>7918.6</v>
      </c>
      <c r="E37" s="67">
        <f t="shared" ref="E37:E39" si="3">D37/C37</f>
        <v>0.56252198183968827</v>
      </c>
      <c r="F37" s="82">
        <f>D37/G37</f>
        <v>1.0840729469134738</v>
      </c>
      <c r="G37" s="96">
        <f t="shared" si="2"/>
        <v>7304.49</v>
      </c>
    </row>
    <row r="38" spans="1:7" x14ac:dyDescent="0.25">
      <c r="A38" s="102">
        <v>1</v>
      </c>
      <c r="B38" s="21" t="s">
        <v>18</v>
      </c>
      <c r="C38" s="56">
        <f>8839+34.306+12.855</f>
        <v>8886.1610000000001</v>
      </c>
      <c r="D38" s="79">
        <f>6814.8</f>
        <v>6814.8</v>
      </c>
      <c r="E38" s="68">
        <f t="shared" si="3"/>
        <v>0.76690035213181484</v>
      </c>
      <c r="F38" s="81">
        <f>D38/G38</f>
        <v>1.0284162076510979</v>
      </c>
      <c r="G38" s="93">
        <v>6626.5</v>
      </c>
    </row>
    <row r="39" spans="1:7" x14ac:dyDescent="0.25">
      <c r="A39" s="102">
        <v>2</v>
      </c>
      <c r="B39" s="21" t="s">
        <v>19</v>
      </c>
      <c r="C39" s="56">
        <f>4705+378.8+107</f>
        <v>5190.8</v>
      </c>
      <c r="D39" s="79">
        <f>1103.8</f>
        <v>1103.8</v>
      </c>
      <c r="E39" s="68">
        <f t="shared" si="3"/>
        <v>0.2126454496416737</v>
      </c>
      <c r="F39" s="81">
        <f>D39/G39</f>
        <v>1.6280476113217008</v>
      </c>
      <c r="G39" s="93">
        <v>677.99</v>
      </c>
    </row>
    <row r="40" spans="1:7" x14ac:dyDescent="0.25">
      <c r="A40" s="95" t="s">
        <v>23</v>
      </c>
      <c r="B40" s="20" t="s">
        <v>25</v>
      </c>
      <c r="C40" s="55"/>
      <c r="D40" s="55"/>
      <c r="E40" s="55"/>
      <c r="F40" s="81"/>
      <c r="G40" s="93"/>
    </row>
    <row r="41" spans="1:7" x14ac:dyDescent="0.25">
      <c r="A41" s="102">
        <v>1</v>
      </c>
      <c r="B41" s="21" t="s">
        <v>97</v>
      </c>
      <c r="C41" s="56"/>
      <c r="D41" s="56"/>
      <c r="E41" s="64"/>
      <c r="F41" s="81"/>
      <c r="G41" s="93"/>
    </row>
    <row r="42" spans="1:7" x14ac:dyDescent="0.25">
      <c r="A42" s="102">
        <v>2</v>
      </c>
      <c r="B42" s="21" t="s">
        <v>96</v>
      </c>
      <c r="C42" s="56"/>
      <c r="D42" s="56"/>
      <c r="E42" s="64"/>
      <c r="F42" s="81"/>
      <c r="G42" s="93"/>
    </row>
    <row r="43" spans="1:7" x14ac:dyDescent="0.25">
      <c r="A43" s="102">
        <v>3</v>
      </c>
      <c r="B43" s="21" t="s">
        <v>15</v>
      </c>
      <c r="C43" s="56"/>
      <c r="D43" s="56"/>
      <c r="E43" s="64"/>
      <c r="F43" s="81"/>
      <c r="G43" s="93"/>
    </row>
    <row r="44" spans="1:7" x14ac:dyDescent="0.25">
      <c r="A44" s="95" t="s">
        <v>127</v>
      </c>
      <c r="B44" s="20" t="s">
        <v>81</v>
      </c>
      <c r="C44" s="55">
        <f>C45+C46</f>
        <v>94</v>
      </c>
      <c r="D44" s="80">
        <f>D45+D46</f>
        <v>0</v>
      </c>
      <c r="E44" s="67">
        <f>D44/C44</f>
        <v>0</v>
      </c>
      <c r="F44" s="82">
        <v>1.2342</v>
      </c>
      <c r="G44" s="96">
        <f>G45+G46</f>
        <v>993.3</v>
      </c>
    </row>
    <row r="45" spans="1:7" x14ac:dyDescent="0.25">
      <c r="A45" s="102">
        <v>1</v>
      </c>
      <c r="B45" s="21" t="s">
        <v>13</v>
      </c>
      <c r="C45" s="56"/>
      <c r="D45" s="79"/>
      <c r="E45" s="68"/>
      <c r="F45" s="81"/>
      <c r="G45" s="62"/>
    </row>
    <row r="46" spans="1:7" x14ac:dyDescent="0.25">
      <c r="A46" s="102">
        <v>2</v>
      </c>
      <c r="B46" s="21" t="s">
        <v>15</v>
      </c>
      <c r="C46" s="56">
        <v>94</v>
      </c>
      <c r="D46" s="79">
        <v>0</v>
      </c>
      <c r="E46" s="68">
        <f>D46/C46</f>
        <v>0</v>
      </c>
      <c r="F46" s="81">
        <v>1.2342</v>
      </c>
      <c r="G46" s="62">
        <v>993.3</v>
      </c>
    </row>
    <row r="47" spans="1:7" x14ac:dyDescent="0.25">
      <c r="A47" s="95" t="s">
        <v>131</v>
      </c>
      <c r="B47" s="20" t="s">
        <v>32</v>
      </c>
      <c r="C47" s="55"/>
      <c r="D47" s="55"/>
      <c r="E47" s="55"/>
      <c r="F47" s="55"/>
      <c r="G47" s="62"/>
    </row>
    <row r="48" spans="1:7" x14ac:dyDescent="0.25">
      <c r="A48" s="102">
        <v>1</v>
      </c>
      <c r="B48" s="21" t="s">
        <v>13</v>
      </c>
      <c r="C48" s="56"/>
      <c r="D48" s="56"/>
      <c r="E48" s="64"/>
      <c r="F48" s="65"/>
      <c r="G48" s="62"/>
    </row>
    <row r="49" spans="1:7" x14ac:dyDescent="0.25">
      <c r="A49" s="102">
        <v>2</v>
      </c>
      <c r="B49" s="21" t="s">
        <v>15</v>
      </c>
      <c r="C49" s="56"/>
      <c r="D49" s="56"/>
      <c r="E49" s="64"/>
      <c r="F49" s="65"/>
      <c r="G49" s="62"/>
    </row>
    <row r="50" spans="1:7" x14ac:dyDescent="0.25">
      <c r="A50" s="95" t="s">
        <v>132</v>
      </c>
      <c r="B50" s="20" t="s">
        <v>80</v>
      </c>
      <c r="C50" s="55">
        <f>C51+C52</f>
        <v>27</v>
      </c>
      <c r="D50" s="80">
        <f>D51+D52</f>
        <v>17.7</v>
      </c>
      <c r="E50" s="67">
        <f>D50/C50</f>
        <v>0.65555555555555556</v>
      </c>
      <c r="F50" s="82">
        <f>D50/G50</f>
        <v>1.2826086956521738</v>
      </c>
      <c r="G50" s="96">
        <f>G51+G52</f>
        <v>13.8</v>
      </c>
    </row>
    <row r="51" spans="1:7" x14ac:dyDescent="0.25">
      <c r="A51" s="102">
        <v>1</v>
      </c>
      <c r="B51" s="21" t="s">
        <v>13</v>
      </c>
      <c r="C51" s="56"/>
      <c r="D51" s="79"/>
      <c r="E51" s="68"/>
      <c r="F51" s="81"/>
      <c r="G51" s="62"/>
    </row>
    <row r="52" spans="1:7" x14ac:dyDescent="0.25">
      <c r="A52" s="102">
        <v>2</v>
      </c>
      <c r="B52" s="21" t="s">
        <v>15</v>
      </c>
      <c r="C52" s="56">
        <v>27</v>
      </c>
      <c r="D52" s="79">
        <f>13+1.4+1.8+1.5</f>
        <v>17.7</v>
      </c>
      <c r="E52" s="68">
        <f>D52/C52</f>
        <v>0.65555555555555556</v>
      </c>
      <c r="F52" s="81">
        <f>D52/G52</f>
        <v>1.2826086956521738</v>
      </c>
      <c r="G52" s="94">
        <v>13.8</v>
      </c>
    </row>
    <row r="53" spans="1:7" x14ac:dyDescent="0.25">
      <c r="A53" s="95" t="s">
        <v>133</v>
      </c>
      <c r="B53" s="20" t="s">
        <v>37</v>
      </c>
      <c r="C53" s="55"/>
      <c r="D53" s="55"/>
      <c r="E53" s="55"/>
      <c r="F53" s="55"/>
      <c r="G53" s="62"/>
    </row>
    <row r="54" spans="1:7" x14ac:dyDescent="0.25">
      <c r="A54" s="102">
        <v>1</v>
      </c>
      <c r="B54" s="21" t="s">
        <v>13</v>
      </c>
      <c r="C54" s="56"/>
      <c r="D54" s="56"/>
      <c r="E54" s="64"/>
      <c r="F54" s="65"/>
      <c r="G54" s="62"/>
    </row>
    <row r="55" spans="1:7" x14ac:dyDescent="0.25">
      <c r="A55" s="102">
        <v>2</v>
      </c>
      <c r="B55" s="21" t="s">
        <v>15</v>
      </c>
      <c r="C55" s="56"/>
      <c r="D55" s="56"/>
      <c r="E55" s="64"/>
      <c r="F55" s="65"/>
      <c r="G55" s="62"/>
    </row>
    <row r="56" spans="1:7" x14ac:dyDescent="0.25">
      <c r="A56" s="95" t="s">
        <v>134</v>
      </c>
      <c r="B56" s="20" t="s">
        <v>40</v>
      </c>
      <c r="C56" s="55"/>
      <c r="D56" s="55"/>
      <c r="E56" s="55"/>
      <c r="F56" s="55"/>
      <c r="G56" s="62"/>
    </row>
    <row r="57" spans="1:7" x14ac:dyDescent="0.25">
      <c r="A57" s="102">
        <v>1</v>
      </c>
      <c r="B57" s="21" t="s">
        <v>13</v>
      </c>
      <c r="C57" s="56"/>
      <c r="D57" s="56"/>
      <c r="E57" s="64"/>
      <c r="F57" s="65"/>
      <c r="G57" s="62"/>
    </row>
    <row r="58" spans="1:7" x14ac:dyDescent="0.25">
      <c r="A58" s="102">
        <v>2</v>
      </c>
      <c r="B58" s="21" t="s">
        <v>15</v>
      </c>
      <c r="C58" s="56"/>
      <c r="D58" s="56"/>
      <c r="E58" s="64"/>
      <c r="F58" s="65"/>
      <c r="G58" s="62"/>
    </row>
    <row r="59" spans="1:7" x14ac:dyDescent="0.25">
      <c r="A59" s="95" t="s">
        <v>135</v>
      </c>
      <c r="B59" s="20" t="s">
        <v>89</v>
      </c>
      <c r="C59" s="55">
        <f>C60+C61</f>
        <v>300</v>
      </c>
      <c r="D59" s="80">
        <f>D60+D61</f>
        <v>154.9</v>
      </c>
      <c r="E59" s="67">
        <f>D59/C59</f>
        <v>0.51633333333333331</v>
      </c>
      <c r="F59" s="82">
        <f>D59/G59</f>
        <v>1.0237937871777925</v>
      </c>
      <c r="G59" s="96">
        <f>G60+G61</f>
        <v>151.30000000000001</v>
      </c>
    </row>
    <row r="60" spans="1:7" x14ac:dyDescent="0.25">
      <c r="A60" s="102">
        <v>1</v>
      </c>
      <c r="B60" s="21" t="s">
        <v>13</v>
      </c>
      <c r="C60" s="56"/>
      <c r="D60" s="79"/>
      <c r="E60" s="68"/>
      <c r="F60" s="81"/>
      <c r="G60" s="62"/>
    </row>
    <row r="61" spans="1:7" x14ac:dyDescent="0.25">
      <c r="A61" s="102">
        <v>2</v>
      </c>
      <c r="B61" s="21" t="s">
        <v>15</v>
      </c>
      <c r="C61" s="56">
        <v>300</v>
      </c>
      <c r="D61" s="79">
        <v>154.9</v>
      </c>
      <c r="E61" s="68">
        <f>D61/C61</f>
        <v>0.51633333333333331</v>
      </c>
      <c r="F61" s="81">
        <f>D61/G61</f>
        <v>1.0237937871777925</v>
      </c>
      <c r="G61" s="62">
        <v>151.30000000000001</v>
      </c>
    </row>
    <row r="62" spans="1:7" x14ac:dyDescent="0.25">
      <c r="A62" s="95" t="s">
        <v>136</v>
      </c>
      <c r="B62" s="20" t="s">
        <v>162</v>
      </c>
      <c r="C62" s="55"/>
      <c r="D62" s="55"/>
      <c r="E62" s="55"/>
      <c r="F62" s="55"/>
      <c r="G62" s="62"/>
    </row>
    <row r="63" spans="1:7" x14ac:dyDescent="0.25">
      <c r="A63" s="102">
        <v>1</v>
      </c>
      <c r="B63" s="21" t="s">
        <v>13</v>
      </c>
      <c r="C63" s="56"/>
      <c r="D63" s="56"/>
      <c r="E63" s="64"/>
      <c r="F63" s="65"/>
      <c r="G63" s="62"/>
    </row>
    <row r="64" spans="1:7" x14ac:dyDescent="0.25">
      <c r="A64" s="102">
        <v>2</v>
      </c>
      <c r="B64" s="21" t="s">
        <v>15</v>
      </c>
      <c r="C64" s="56"/>
      <c r="D64" s="56"/>
      <c r="E64" s="64"/>
      <c r="F64" s="65"/>
      <c r="G64" s="62"/>
    </row>
    <row r="65" spans="1:7" x14ac:dyDescent="0.25">
      <c r="A65" s="95" t="s">
        <v>137</v>
      </c>
      <c r="B65" s="20" t="s">
        <v>48</v>
      </c>
      <c r="C65" s="55"/>
      <c r="D65" s="55"/>
      <c r="E65" s="55"/>
      <c r="F65" s="55"/>
      <c r="G65" s="62"/>
    </row>
    <row r="66" spans="1:7" x14ac:dyDescent="0.25">
      <c r="A66" s="102">
        <v>1</v>
      </c>
      <c r="B66" s="21" t="s">
        <v>13</v>
      </c>
      <c r="C66" s="56"/>
      <c r="D66" s="56"/>
      <c r="E66" s="64"/>
      <c r="F66" s="65"/>
      <c r="G66" s="62"/>
    </row>
    <row r="67" spans="1:7" x14ac:dyDescent="0.25">
      <c r="A67" s="102">
        <v>2</v>
      </c>
      <c r="B67" s="21" t="s">
        <v>15</v>
      </c>
      <c r="C67" s="56"/>
      <c r="D67" s="56"/>
      <c r="E67" s="64"/>
      <c r="F67" s="65"/>
      <c r="G67" s="62"/>
    </row>
    <row r="68" spans="1:7" x14ac:dyDescent="0.25">
      <c r="A68" s="95" t="s">
        <v>138</v>
      </c>
      <c r="B68" s="20" t="s">
        <v>163</v>
      </c>
      <c r="C68" s="55"/>
      <c r="D68" s="55"/>
      <c r="E68" s="55"/>
      <c r="F68" s="55"/>
      <c r="G68" s="62"/>
    </row>
    <row r="69" spans="1:7" x14ac:dyDescent="0.25">
      <c r="A69" s="102">
        <v>1</v>
      </c>
      <c r="B69" s="21" t="s">
        <v>52</v>
      </c>
      <c r="C69" s="56"/>
      <c r="D69" s="56"/>
      <c r="E69" s="64"/>
      <c r="F69" s="65"/>
      <c r="G69" s="62"/>
    </row>
    <row r="70" spans="1:7" x14ac:dyDescent="0.25">
      <c r="A70" s="103">
        <v>2</v>
      </c>
      <c r="B70" s="26" t="s">
        <v>51</v>
      </c>
      <c r="C70" s="60"/>
      <c r="D70" s="60"/>
      <c r="E70" s="69"/>
      <c r="F70" s="70"/>
      <c r="G70" s="62"/>
    </row>
  </sheetData>
  <mergeCells count="11">
    <mergeCell ref="E7:F7"/>
    <mergeCell ref="E1:F1"/>
    <mergeCell ref="A3:F3"/>
    <mergeCell ref="A4:F4"/>
    <mergeCell ref="A5:F5"/>
    <mergeCell ref="A6:F6"/>
    <mergeCell ref="A8:A9"/>
    <mergeCell ref="B8:B9"/>
    <mergeCell ref="C8:C9"/>
    <mergeCell ref="D8:D9"/>
    <mergeCell ref="E8:F8"/>
  </mergeCells>
  <printOptions horizontalCentered="1"/>
  <pageMargins left="0.69" right="0.27" top="0.33" bottom="0.3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6" workbookViewId="0">
      <pane xSplit="2" ySplit="5" topLeftCell="C11" activePane="bottomRight" state="frozen"/>
      <selection activeCell="A6" sqref="A6"/>
      <selection pane="topRight" activeCell="C6" sqref="C6"/>
      <selection pane="bottomLeft" activeCell="A11" sqref="A11"/>
      <selection pane="bottomRight" activeCell="G7" sqref="G7"/>
    </sheetView>
  </sheetViews>
  <sheetFormatPr defaultRowHeight="15" x14ac:dyDescent="0.25"/>
  <cols>
    <col min="1" max="1" width="7.140625" style="23" customWidth="1"/>
    <col min="2" max="2" width="40.7109375" style="23" customWidth="1"/>
    <col min="3" max="3" width="13.7109375" style="105" customWidth="1"/>
    <col min="4" max="4" width="13.28515625" style="105" customWidth="1"/>
    <col min="5" max="5" width="13.5703125" style="105" customWidth="1"/>
    <col min="6" max="16384" width="9.140625" style="23"/>
  </cols>
  <sheetData>
    <row r="1" spans="1:5" x14ac:dyDescent="0.25">
      <c r="A1" s="25" t="s">
        <v>58</v>
      </c>
      <c r="B1" s="24" t="s">
        <v>59</v>
      </c>
      <c r="E1" s="106" t="s">
        <v>104</v>
      </c>
    </row>
    <row r="3" spans="1:5" ht="16.5" x14ac:dyDescent="0.25">
      <c r="A3" s="111" t="s">
        <v>168</v>
      </c>
      <c r="B3" s="111"/>
      <c r="C3" s="111"/>
      <c r="D3" s="111"/>
      <c r="E3" s="111"/>
    </row>
    <row r="4" spans="1:5" x14ac:dyDescent="0.25">
      <c r="A4" s="125" t="s">
        <v>167</v>
      </c>
      <c r="B4" s="125"/>
      <c r="C4" s="125"/>
      <c r="D4" s="125"/>
      <c r="E4" s="125"/>
    </row>
    <row r="5" spans="1:5" x14ac:dyDescent="0.25">
      <c r="A5" s="116" t="s">
        <v>169</v>
      </c>
      <c r="B5" s="116"/>
      <c r="C5" s="116"/>
      <c r="D5" s="116"/>
      <c r="E5" s="116"/>
    </row>
    <row r="7" spans="1:5" x14ac:dyDescent="0.25">
      <c r="E7" s="107" t="s">
        <v>54</v>
      </c>
    </row>
    <row r="8" spans="1:5" ht="24" customHeight="1" x14ac:dyDescent="0.25">
      <c r="A8" s="126" t="s">
        <v>4</v>
      </c>
      <c r="B8" s="126" t="s">
        <v>0</v>
      </c>
      <c r="C8" s="128" t="s">
        <v>60</v>
      </c>
      <c r="D8" s="128" t="s">
        <v>61</v>
      </c>
      <c r="E8" s="123" t="s">
        <v>170</v>
      </c>
    </row>
    <row r="9" spans="1:5" ht="23.25" customHeight="1" x14ac:dyDescent="0.25">
      <c r="A9" s="127"/>
      <c r="B9" s="127"/>
      <c r="C9" s="129"/>
      <c r="D9" s="129"/>
      <c r="E9" s="124"/>
    </row>
    <row r="10" spans="1:5" x14ac:dyDescent="0.25">
      <c r="A10" s="101">
        <v>1</v>
      </c>
      <c r="B10" s="101">
        <v>2</v>
      </c>
      <c r="C10" s="101">
        <v>3</v>
      </c>
      <c r="D10" s="101">
        <v>4</v>
      </c>
      <c r="E10" s="108" t="s">
        <v>171</v>
      </c>
    </row>
    <row r="11" spans="1:5" ht="15.95" customHeight="1" x14ac:dyDescent="0.25">
      <c r="A11" s="8" t="s">
        <v>62</v>
      </c>
      <c r="B11" s="19" t="s">
        <v>172</v>
      </c>
      <c r="C11" s="109">
        <f>C35</f>
        <v>2179.8210000000004</v>
      </c>
      <c r="D11" s="110">
        <f t="shared" ref="D11:E11" si="0">D12-D19-D31</f>
        <v>2179.8210000000008</v>
      </c>
      <c r="E11" s="110">
        <f t="shared" si="0"/>
        <v>0</v>
      </c>
    </row>
    <row r="12" spans="1:5" ht="15.95" customHeight="1" x14ac:dyDescent="0.25">
      <c r="A12" s="15" t="s">
        <v>2</v>
      </c>
      <c r="B12" s="20" t="s">
        <v>5</v>
      </c>
      <c r="C12" s="57">
        <f>C13+C14</f>
        <v>5329.8300000000008</v>
      </c>
      <c r="D12" s="57">
        <f t="shared" ref="D12:E12" si="1">D13+D14</f>
        <v>5329.8300000000008</v>
      </c>
      <c r="E12" s="57">
        <f t="shared" si="1"/>
        <v>0</v>
      </c>
    </row>
    <row r="13" spans="1:5" ht="15.95" customHeight="1" x14ac:dyDescent="0.25">
      <c r="A13" s="2">
        <v>1</v>
      </c>
      <c r="B13" s="21" t="s">
        <v>7</v>
      </c>
      <c r="C13" s="58"/>
      <c r="D13" s="58"/>
      <c r="E13" s="58"/>
    </row>
    <row r="14" spans="1:5" ht="15.95" customHeight="1" x14ac:dyDescent="0.25">
      <c r="A14" s="2">
        <v>2</v>
      </c>
      <c r="B14" s="21" t="s">
        <v>173</v>
      </c>
      <c r="C14" s="58">
        <f>SUM(C15:C18)</f>
        <v>5329.8300000000008</v>
      </c>
      <c r="D14" s="58">
        <f t="shared" ref="D14:E14" si="2">SUM(D15:D18)</f>
        <v>5329.8300000000008</v>
      </c>
      <c r="E14" s="58">
        <f t="shared" si="2"/>
        <v>0</v>
      </c>
    </row>
    <row r="15" spans="1:5" ht="15.95" customHeight="1" x14ac:dyDescent="0.25">
      <c r="A15" s="14" t="s">
        <v>12</v>
      </c>
      <c r="B15" s="21" t="s">
        <v>174</v>
      </c>
      <c r="C15" s="58">
        <v>4905.0600000000004</v>
      </c>
      <c r="D15" s="58">
        <f>C15</f>
        <v>4905.0600000000004</v>
      </c>
      <c r="E15" s="58">
        <f>D15-C15</f>
        <v>0</v>
      </c>
    </row>
    <row r="16" spans="1:5" ht="15.95" customHeight="1" x14ac:dyDescent="0.25">
      <c r="A16" s="14" t="s">
        <v>14</v>
      </c>
      <c r="B16" s="21" t="s">
        <v>175</v>
      </c>
      <c r="C16" s="58">
        <v>344.58</v>
      </c>
      <c r="D16" s="58">
        <f>C16</f>
        <v>344.58</v>
      </c>
      <c r="E16" s="58">
        <f t="shared" ref="E16:E17" si="3">D16-C16</f>
        <v>0</v>
      </c>
    </row>
    <row r="17" spans="1:7" ht="15.95" customHeight="1" x14ac:dyDescent="0.25">
      <c r="A17" s="14" t="s">
        <v>85</v>
      </c>
      <c r="B17" s="21" t="s">
        <v>176</v>
      </c>
      <c r="C17" s="58">
        <v>68.27</v>
      </c>
      <c r="D17" s="58">
        <f>C17</f>
        <v>68.27</v>
      </c>
      <c r="E17" s="58">
        <f t="shared" si="3"/>
        <v>0</v>
      </c>
    </row>
    <row r="18" spans="1:7" ht="15.95" customHeight="1" x14ac:dyDescent="0.25">
      <c r="A18" s="14" t="s">
        <v>86</v>
      </c>
      <c r="B18" s="21" t="s">
        <v>177</v>
      </c>
      <c r="C18" s="58">
        <v>11.92</v>
      </c>
      <c r="D18" s="58">
        <f>C18</f>
        <v>11.92</v>
      </c>
      <c r="E18" s="58">
        <f>D18-C18</f>
        <v>0</v>
      </c>
    </row>
    <row r="19" spans="1:7" ht="28.5" x14ac:dyDescent="0.25">
      <c r="A19" s="15" t="s">
        <v>23</v>
      </c>
      <c r="B19" s="20" t="s">
        <v>178</v>
      </c>
      <c r="C19" s="57">
        <f>C20+C23+C26</f>
        <v>3140.1530000000002</v>
      </c>
      <c r="D19" s="57">
        <f t="shared" ref="D19" si="4">D20+D23+D26</f>
        <v>3140.1530000000002</v>
      </c>
      <c r="E19" s="57">
        <f>D19-C19</f>
        <v>0</v>
      </c>
    </row>
    <row r="20" spans="1:7" ht="15.95" customHeight="1" x14ac:dyDescent="0.25">
      <c r="A20" s="15">
        <v>1</v>
      </c>
      <c r="B20" s="20" t="s">
        <v>74</v>
      </c>
      <c r="C20" s="57">
        <f>C21+C21</f>
        <v>0</v>
      </c>
      <c r="D20" s="57">
        <f t="shared" ref="D20" si="5">D21+D21</f>
        <v>0</v>
      </c>
      <c r="E20" s="57">
        <f>D20-C20</f>
        <v>0</v>
      </c>
    </row>
    <row r="21" spans="1:7" ht="15.95" customHeight="1" x14ac:dyDescent="0.25">
      <c r="A21" s="14" t="s">
        <v>12</v>
      </c>
      <c r="B21" s="21" t="s">
        <v>13</v>
      </c>
      <c r="C21" s="58"/>
      <c r="D21" s="58"/>
      <c r="E21" s="57">
        <f t="shared" ref="E21:E30" si="6">D21-C21</f>
        <v>0</v>
      </c>
    </row>
    <row r="22" spans="1:7" ht="15.95" customHeight="1" x14ac:dyDescent="0.25">
      <c r="A22" s="14" t="s">
        <v>14</v>
      </c>
      <c r="B22" s="21" t="s">
        <v>68</v>
      </c>
      <c r="C22" s="58"/>
      <c r="D22" s="58"/>
      <c r="E22" s="57">
        <f t="shared" si="6"/>
        <v>0</v>
      </c>
    </row>
    <row r="23" spans="1:7" ht="15.95" customHeight="1" x14ac:dyDescent="0.25">
      <c r="A23" s="15">
        <v>2</v>
      </c>
      <c r="B23" s="20" t="s">
        <v>17</v>
      </c>
      <c r="C23" s="57">
        <f>C24+C25</f>
        <v>0</v>
      </c>
      <c r="D23" s="57">
        <f t="shared" ref="D23" si="7">D24+D25</f>
        <v>0</v>
      </c>
      <c r="E23" s="57">
        <f t="shared" si="6"/>
        <v>0</v>
      </c>
    </row>
    <row r="24" spans="1:7" ht="15.95" customHeight="1" x14ac:dyDescent="0.25">
      <c r="A24" s="14" t="s">
        <v>12</v>
      </c>
      <c r="B24" s="21" t="s">
        <v>18</v>
      </c>
      <c r="C24" s="58"/>
      <c r="D24" s="58"/>
      <c r="E24" s="57">
        <f t="shared" si="6"/>
        <v>0</v>
      </c>
    </row>
    <row r="25" spans="1:7" ht="15.95" customHeight="1" x14ac:dyDescent="0.25">
      <c r="A25" s="14" t="s">
        <v>14</v>
      </c>
      <c r="B25" s="21" t="s">
        <v>67</v>
      </c>
      <c r="C25" s="58"/>
      <c r="D25" s="58"/>
      <c r="E25" s="57">
        <f t="shared" si="6"/>
        <v>0</v>
      </c>
      <c r="G25" s="53"/>
    </row>
    <row r="26" spans="1:7" ht="15.95" customHeight="1" x14ac:dyDescent="0.25">
      <c r="A26" s="15">
        <v>3</v>
      </c>
      <c r="B26" s="20" t="s">
        <v>65</v>
      </c>
      <c r="C26" s="57">
        <f>C27+C28+C30+C29</f>
        <v>3140.1530000000002</v>
      </c>
      <c r="D26" s="57">
        <f t="shared" ref="D26" si="8">D27+D28+D30+D29</f>
        <v>3140.1530000000002</v>
      </c>
      <c r="E26" s="57">
        <f t="shared" si="6"/>
        <v>0</v>
      </c>
      <c r="G26" s="53"/>
    </row>
    <row r="27" spans="1:7" ht="15.95" customHeight="1" x14ac:dyDescent="0.25">
      <c r="A27" s="14" t="s">
        <v>12</v>
      </c>
      <c r="B27" s="21" t="s">
        <v>72</v>
      </c>
      <c r="C27" s="58">
        <v>3076.4690000000001</v>
      </c>
      <c r="D27" s="58">
        <f>C27</f>
        <v>3076.4690000000001</v>
      </c>
      <c r="E27" s="57">
        <f t="shared" si="6"/>
        <v>0</v>
      </c>
    </row>
    <row r="28" spans="1:7" ht="15.95" customHeight="1" x14ac:dyDescent="0.25">
      <c r="A28" s="14" t="s">
        <v>14</v>
      </c>
      <c r="B28" s="21" t="s">
        <v>73</v>
      </c>
      <c r="C28" s="58">
        <v>5.27</v>
      </c>
      <c r="D28" s="58">
        <f>C28</f>
        <v>5.27</v>
      </c>
      <c r="E28" s="57">
        <f t="shared" si="6"/>
        <v>0</v>
      </c>
    </row>
    <row r="29" spans="1:7" ht="15.95" customHeight="1" x14ac:dyDescent="0.25">
      <c r="A29" s="14" t="s">
        <v>85</v>
      </c>
      <c r="B29" s="21" t="s">
        <v>183</v>
      </c>
      <c r="C29" s="58">
        <v>58.414000000000001</v>
      </c>
      <c r="D29" s="58">
        <f>C29</f>
        <v>58.414000000000001</v>
      </c>
      <c r="E29" s="57"/>
    </row>
    <row r="30" spans="1:7" ht="15.95" customHeight="1" x14ac:dyDescent="0.25">
      <c r="A30" s="14" t="s">
        <v>86</v>
      </c>
      <c r="B30" s="21" t="s">
        <v>106</v>
      </c>
      <c r="C30" s="58">
        <v>0</v>
      </c>
      <c r="D30" s="58">
        <v>0</v>
      </c>
      <c r="E30" s="57">
        <f t="shared" si="6"/>
        <v>0</v>
      </c>
    </row>
    <row r="31" spans="1:7" ht="15.95" customHeight="1" x14ac:dyDescent="0.25">
      <c r="A31" s="15" t="s">
        <v>127</v>
      </c>
      <c r="B31" s="20" t="s">
        <v>182</v>
      </c>
      <c r="C31" s="57">
        <f>SUM(C32:C34)</f>
        <v>9.8559999999999945</v>
      </c>
      <c r="D31" s="57">
        <f t="shared" ref="D31:E31" si="9">SUM(D32:D34)</f>
        <v>9.8559999999999945</v>
      </c>
      <c r="E31" s="57">
        <f t="shared" si="9"/>
        <v>0</v>
      </c>
    </row>
    <row r="32" spans="1:7" ht="15.95" customHeight="1" x14ac:dyDescent="0.25">
      <c r="A32" s="2">
        <v>1</v>
      </c>
      <c r="B32" s="21" t="s">
        <v>20</v>
      </c>
      <c r="C32" s="58"/>
      <c r="D32" s="58">
        <f>C32</f>
        <v>0</v>
      </c>
      <c r="E32" s="58">
        <f>D32-C32</f>
        <v>0</v>
      </c>
    </row>
    <row r="33" spans="1:5" ht="15.95" customHeight="1" x14ac:dyDescent="0.25">
      <c r="A33" s="2">
        <v>2</v>
      </c>
      <c r="B33" s="21" t="s">
        <v>64</v>
      </c>
      <c r="C33" s="58">
        <f>C17-C29</f>
        <v>9.8559999999999945</v>
      </c>
      <c r="D33" s="58">
        <f>C33</f>
        <v>9.8559999999999945</v>
      </c>
      <c r="E33" s="58">
        <f>D33-C33</f>
        <v>0</v>
      </c>
    </row>
    <row r="34" spans="1:5" s="24" customFormat="1" ht="15.95" customHeight="1" x14ac:dyDescent="0.25">
      <c r="A34" s="2">
        <v>3</v>
      </c>
      <c r="B34" s="21" t="s">
        <v>65</v>
      </c>
      <c r="C34" s="57"/>
      <c r="D34" s="58">
        <f>C34</f>
        <v>0</v>
      </c>
      <c r="E34" s="58">
        <f>D34-C34</f>
        <v>0</v>
      </c>
    </row>
    <row r="35" spans="1:5" s="24" customFormat="1" ht="15.95" customHeight="1" x14ac:dyDescent="0.25">
      <c r="A35" s="15" t="s">
        <v>131</v>
      </c>
      <c r="B35" s="20" t="s">
        <v>172</v>
      </c>
      <c r="C35" s="57">
        <f>SUM(C36:C39)</f>
        <v>2179.8210000000004</v>
      </c>
      <c r="D35" s="57">
        <f t="shared" ref="D35:E35" si="10">SUM(D36:D39)</f>
        <v>2179.8210000000004</v>
      </c>
      <c r="E35" s="57">
        <f t="shared" si="10"/>
        <v>0</v>
      </c>
    </row>
    <row r="36" spans="1:5" s="24" customFormat="1" ht="15.95" customHeight="1" x14ac:dyDescent="0.25">
      <c r="A36" s="2">
        <v>1</v>
      </c>
      <c r="B36" s="21" t="s">
        <v>174</v>
      </c>
      <c r="C36" s="58">
        <f>C15-C27-C32</f>
        <v>1828.5910000000003</v>
      </c>
      <c r="D36" s="58">
        <f>C36</f>
        <v>1828.5910000000003</v>
      </c>
      <c r="E36" s="58">
        <f>D36-C36</f>
        <v>0</v>
      </c>
    </row>
    <row r="37" spans="1:5" s="24" customFormat="1" ht="15.95" customHeight="1" x14ac:dyDescent="0.25">
      <c r="A37" s="2">
        <v>2</v>
      </c>
      <c r="B37" s="21" t="s">
        <v>175</v>
      </c>
      <c r="C37" s="58">
        <f>C16-C28-C32</f>
        <v>339.31</v>
      </c>
      <c r="D37" s="58">
        <f>C37</f>
        <v>339.31</v>
      </c>
      <c r="E37" s="58">
        <f>D37-C37</f>
        <v>0</v>
      </c>
    </row>
    <row r="38" spans="1:5" s="24" customFormat="1" ht="15.95" customHeight="1" x14ac:dyDescent="0.25">
      <c r="A38" s="2">
        <v>3</v>
      </c>
      <c r="B38" s="21" t="s">
        <v>176</v>
      </c>
      <c r="C38" s="58">
        <f>C17-C29-C33</f>
        <v>0</v>
      </c>
      <c r="D38" s="58">
        <f>C38</f>
        <v>0</v>
      </c>
      <c r="E38" s="58">
        <f>D38-C38</f>
        <v>0</v>
      </c>
    </row>
    <row r="39" spans="1:5" s="24" customFormat="1" ht="15.95" customHeight="1" x14ac:dyDescent="0.25">
      <c r="A39" s="2">
        <v>4</v>
      </c>
      <c r="B39" s="21" t="s">
        <v>177</v>
      </c>
      <c r="C39" s="58">
        <f>C18-C30-C34</f>
        <v>11.92</v>
      </c>
      <c r="D39" s="58">
        <f>C39</f>
        <v>11.92</v>
      </c>
      <c r="E39" s="58">
        <f>D39-C39</f>
        <v>0</v>
      </c>
    </row>
    <row r="40" spans="1:5" s="24" customFormat="1" ht="15.75" x14ac:dyDescent="0.25">
      <c r="A40" s="15" t="s">
        <v>63</v>
      </c>
      <c r="B40" s="20" t="s">
        <v>66</v>
      </c>
      <c r="C40" s="57">
        <f>C41+C44+C51+C54+C57+C60+C63+C66+C69+C72</f>
        <v>13272.722000000002</v>
      </c>
      <c r="D40" s="57">
        <f>D41+D44+D51+D54+D57+D60+D63+D66+D69+D72</f>
        <v>13272.722000000002</v>
      </c>
      <c r="E40" s="58">
        <f>D40-C40</f>
        <v>0</v>
      </c>
    </row>
    <row r="41" spans="1:5" s="24" customFormat="1" ht="15.95" customHeight="1" x14ac:dyDescent="0.25">
      <c r="A41" s="15">
        <v>1</v>
      </c>
      <c r="B41" s="20" t="s">
        <v>17</v>
      </c>
      <c r="C41" s="57">
        <f>C42+C43</f>
        <v>12161.54</v>
      </c>
      <c r="D41" s="57">
        <f t="shared" ref="D41:E41" si="11">D42+D43</f>
        <v>12161.54</v>
      </c>
      <c r="E41" s="57">
        <f t="shared" si="11"/>
        <v>0</v>
      </c>
    </row>
    <row r="42" spans="1:5" ht="15.95" customHeight="1" x14ac:dyDescent="0.25">
      <c r="A42" s="2" t="s">
        <v>6</v>
      </c>
      <c r="B42" s="21" t="s">
        <v>18</v>
      </c>
      <c r="C42" s="58">
        <v>10167.433000000001</v>
      </c>
      <c r="D42" s="58">
        <f>C42</f>
        <v>10167.433000000001</v>
      </c>
      <c r="E42" s="58">
        <f>D42-C42</f>
        <v>0</v>
      </c>
    </row>
    <row r="43" spans="1:5" ht="15.95" customHeight="1" x14ac:dyDescent="0.25">
      <c r="A43" s="2" t="s">
        <v>8</v>
      </c>
      <c r="B43" s="21" t="s">
        <v>67</v>
      </c>
      <c r="C43" s="58">
        <f>1904.726+89.381</f>
        <v>1994.1070000000002</v>
      </c>
      <c r="D43" s="58">
        <f>C43</f>
        <v>1994.1070000000002</v>
      </c>
      <c r="E43" s="58">
        <f>D43-C43</f>
        <v>0</v>
      </c>
    </row>
    <row r="44" spans="1:5" s="24" customFormat="1" ht="15.95" customHeight="1" x14ac:dyDescent="0.25">
      <c r="A44" s="15">
        <v>2</v>
      </c>
      <c r="B44" s="20" t="s">
        <v>179</v>
      </c>
      <c r="C44" s="57"/>
      <c r="D44" s="57"/>
      <c r="E44" s="58">
        <f t="shared" ref="E44:E74" si="12">D44-C44</f>
        <v>0</v>
      </c>
    </row>
    <row r="45" spans="1:5" ht="15.75" x14ac:dyDescent="0.25">
      <c r="A45" s="2" t="s">
        <v>11</v>
      </c>
      <c r="B45" s="21" t="s">
        <v>97</v>
      </c>
      <c r="C45" s="58"/>
      <c r="D45" s="58"/>
      <c r="E45" s="58">
        <f t="shared" si="12"/>
        <v>0</v>
      </c>
    </row>
    <row r="46" spans="1:5" ht="15.95" hidden="1" customHeight="1" x14ac:dyDescent="0.25">
      <c r="A46" s="2"/>
      <c r="B46" s="22" t="s">
        <v>71</v>
      </c>
      <c r="C46" s="58"/>
      <c r="D46" s="58"/>
      <c r="E46" s="58">
        <f t="shared" si="12"/>
        <v>0</v>
      </c>
    </row>
    <row r="47" spans="1:5" ht="15.95" hidden="1" customHeight="1" x14ac:dyDescent="0.25">
      <c r="A47" s="2"/>
      <c r="B47" s="22" t="s">
        <v>69</v>
      </c>
      <c r="C47" s="58"/>
      <c r="D47" s="58"/>
      <c r="E47" s="58">
        <f t="shared" si="12"/>
        <v>0</v>
      </c>
    </row>
    <row r="48" spans="1:5" ht="15.95" hidden="1" customHeight="1" x14ac:dyDescent="0.25">
      <c r="A48" s="2"/>
      <c r="B48" s="22" t="s">
        <v>70</v>
      </c>
      <c r="C48" s="58"/>
      <c r="D48" s="58"/>
      <c r="E48" s="58">
        <f t="shared" si="12"/>
        <v>0</v>
      </c>
    </row>
    <row r="49" spans="1:5" ht="15.75" x14ac:dyDescent="0.25">
      <c r="A49" s="2" t="s">
        <v>16</v>
      </c>
      <c r="B49" s="21" t="s">
        <v>105</v>
      </c>
      <c r="C49" s="58"/>
      <c r="D49" s="58"/>
      <c r="E49" s="58">
        <f t="shared" si="12"/>
        <v>0</v>
      </c>
    </row>
    <row r="50" spans="1:5" ht="15.95" customHeight="1" x14ac:dyDescent="0.25">
      <c r="A50" s="2" t="s">
        <v>31</v>
      </c>
      <c r="B50" s="21" t="s">
        <v>68</v>
      </c>
      <c r="C50" s="58"/>
      <c r="D50" s="58"/>
      <c r="E50" s="58">
        <f t="shared" si="12"/>
        <v>0</v>
      </c>
    </row>
    <row r="51" spans="1:5" s="24" customFormat="1" ht="15.75" x14ac:dyDescent="0.25">
      <c r="A51" s="15">
        <v>3</v>
      </c>
      <c r="B51" s="20" t="s">
        <v>107</v>
      </c>
      <c r="C51" s="57">
        <f>C52+C53</f>
        <v>0</v>
      </c>
      <c r="D51" s="57">
        <f t="shared" ref="D51" si="13">D52+D53</f>
        <v>0</v>
      </c>
      <c r="E51" s="58">
        <f t="shared" si="12"/>
        <v>0</v>
      </c>
    </row>
    <row r="52" spans="1:5" ht="15.95" customHeight="1" x14ac:dyDescent="0.25">
      <c r="A52" s="2" t="s">
        <v>21</v>
      </c>
      <c r="B52" s="21" t="s">
        <v>13</v>
      </c>
      <c r="C52" s="58"/>
      <c r="D52" s="58"/>
      <c r="E52" s="58">
        <f t="shared" si="12"/>
        <v>0</v>
      </c>
    </row>
    <row r="53" spans="1:5" ht="15.95" customHeight="1" x14ac:dyDescent="0.25">
      <c r="A53" s="2" t="s">
        <v>22</v>
      </c>
      <c r="B53" s="21" t="s">
        <v>68</v>
      </c>
      <c r="C53" s="58"/>
      <c r="D53" s="58">
        <f>C53</f>
        <v>0</v>
      </c>
      <c r="E53" s="58">
        <f t="shared" si="12"/>
        <v>0</v>
      </c>
    </row>
    <row r="54" spans="1:5" s="24" customFormat="1" ht="15.95" customHeight="1" x14ac:dyDescent="0.25">
      <c r="A54" s="15">
        <v>4</v>
      </c>
      <c r="B54" s="20" t="s">
        <v>108</v>
      </c>
      <c r="C54" s="57"/>
      <c r="D54" s="57"/>
      <c r="E54" s="58">
        <f t="shared" si="12"/>
        <v>0</v>
      </c>
    </row>
    <row r="55" spans="1:5" ht="15.95" customHeight="1" x14ac:dyDescent="0.25">
      <c r="A55" s="2" t="s">
        <v>33</v>
      </c>
      <c r="B55" s="21" t="s">
        <v>13</v>
      </c>
      <c r="C55" s="58"/>
      <c r="D55" s="58"/>
      <c r="E55" s="58">
        <f t="shared" si="12"/>
        <v>0</v>
      </c>
    </row>
    <row r="56" spans="1:5" ht="15.95" customHeight="1" x14ac:dyDescent="0.25">
      <c r="A56" s="2" t="s">
        <v>34</v>
      </c>
      <c r="B56" s="21" t="s">
        <v>68</v>
      </c>
      <c r="C56" s="58"/>
      <c r="D56" s="58"/>
      <c r="E56" s="58">
        <f t="shared" si="12"/>
        <v>0</v>
      </c>
    </row>
    <row r="57" spans="1:5" s="24" customFormat="1" ht="15.95" customHeight="1" x14ac:dyDescent="0.25">
      <c r="A57" s="15">
        <v>5</v>
      </c>
      <c r="B57" s="20" t="s">
        <v>180</v>
      </c>
      <c r="C57" s="57">
        <f>C58+C59</f>
        <v>0</v>
      </c>
      <c r="D57" s="57">
        <f>D58+D59</f>
        <v>0</v>
      </c>
      <c r="E57" s="58">
        <f t="shared" si="12"/>
        <v>0</v>
      </c>
    </row>
    <row r="58" spans="1:5" ht="15.95" customHeight="1" x14ac:dyDescent="0.25">
      <c r="A58" s="2" t="s">
        <v>35</v>
      </c>
      <c r="B58" s="21" t="s">
        <v>13</v>
      </c>
      <c r="C58" s="58"/>
      <c r="D58" s="58"/>
      <c r="E58" s="58">
        <f t="shared" si="12"/>
        <v>0</v>
      </c>
    </row>
    <row r="59" spans="1:5" ht="15.95" customHeight="1" x14ac:dyDescent="0.25">
      <c r="A59" s="2" t="s">
        <v>36</v>
      </c>
      <c r="B59" s="21" t="s">
        <v>68</v>
      </c>
      <c r="C59" s="58"/>
      <c r="D59" s="58">
        <f>C59</f>
        <v>0</v>
      </c>
      <c r="E59" s="58">
        <f t="shared" si="12"/>
        <v>0</v>
      </c>
    </row>
    <row r="60" spans="1:5" s="24" customFormat="1" ht="15.95" customHeight="1" x14ac:dyDescent="0.25">
      <c r="A60" s="15">
        <v>6</v>
      </c>
      <c r="B60" s="20" t="s">
        <v>37</v>
      </c>
      <c r="C60" s="57"/>
      <c r="D60" s="57"/>
      <c r="E60" s="58">
        <f t="shared" si="12"/>
        <v>0</v>
      </c>
    </row>
    <row r="61" spans="1:5" ht="15.95" customHeight="1" x14ac:dyDescent="0.25">
      <c r="A61" s="2" t="s">
        <v>38</v>
      </c>
      <c r="B61" s="21" t="s">
        <v>13</v>
      </c>
      <c r="C61" s="58"/>
      <c r="D61" s="58"/>
      <c r="E61" s="58">
        <f t="shared" si="12"/>
        <v>0</v>
      </c>
    </row>
    <row r="62" spans="1:5" ht="15.95" customHeight="1" x14ac:dyDescent="0.25">
      <c r="A62" s="2" t="s">
        <v>39</v>
      </c>
      <c r="B62" s="21" t="s">
        <v>68</v>
      </c>
      <c r="C62" s="58"/>
      <c r="D62" s="58"/>
      <c r="E62" s="58">
        <f t="shared" si="12"/>
        <v>0</v>
      </c>
    </row>
    <row r="63" spans="1:5" s="24" customFormat="1" ht="15.95" customHeight="1" x14ac:dyDescent="0.25">
      <c r="A63" s="15">
        <v>7</v>
      </c>
      <c r="B63" s="20" t="s">
        <v>40</v>
      </c>
      <c r="C63" s="57"/>
      <c r="D63" s="57"/>
      <c r="E63" s="58">
        <f t="shared" si="12"/>
        <v>0</v>
      </c>
    </row>
    <row r="64" spans="1:5" ht="15.95" customHeight="1" x14ac:dyDescent="0.25">
      <c r="A64" s="2" t="s">
        <v>41</v>
      </c>
      <c r="B64" s="21" t="s">
        <v>13</v>
      </c>
      <c r="C64" s="58"/>
      <c r="D64" s="58"/>
      <c r="E64" s="58">
        <f t="shared" si="12"/>
        <v>0</v>
      </c>
    </row>
    <row r="65" spans="1:5" ht="15.95" customHeight="1" x14ac:dyDescent="0.25">
      <c r="A65" s="2" t="s">
        <v>42</v>
      </c>
      <c r="B65" s="21" t="s">
        <v>68</v>
      </c>
      <c r="C65" s="58"/>
      <c r="D65" s="58"/>
      <c r="E65" s="58">
        <f t="shared" si="12"/>
        <v>0</v>
      </c>
    </row>
    <row r="66" spans="1:5" s="24" customFormat="1" ht="15.95" customHeight="1" x14ac:dyDescent="0.25">
      <c r="A66" s="15">
        <v>8</v>
      </c>
      <c r="B66" s="20" t="s">
        <v>181</v>
      </c>
      <c r="C66" s="57">
        <f>C67+C68</f>
        <v>1111.182</v>
      </c>
      <c r="D66" s="57">
        <f t="shared" ref="D66" si="14">D67+D68</f>
        <v>1111.182</v>
      </c>
      <c r="E66" s="58">
        <f t="shared" si="12"/>
        <v>0</v>
      </c>
    </row>
    <row r="67" spans="1:5" ht="15.95" customHeight="1" x14ac:dyDescent="0.25">
      <c r="A67" s="2" t="s">
        <v>43</v>
      </c>
      <c r="B67" s="21" t="s">
        <v>13</v>
      </c>
      <c r="C67" s="58"/>
      <c r="D67" s="58"/>
      <c r="E67" s="58">
        <f t="shared" si="12"/>
        <v>0</v>
      </c>
    </row>
    <row r="68" spans="1:5" ht="15.95" customHeight="1" x14ac:dyDescent="0.25">
      <c r="A68" s="2" t="s">
        <v>44</v>
      </c>
      <c r="B68" s="21" t="s">
        <v>68</v>
      </c>
      <c r="C68" s="58">
        <f>262.208+848.974</f>
        <v>1111.182</v>
      </c>
      <c r="D68" s="58">
        <f>C68</f>
        <v>1111.182</v>
      </c>
      <c r="E68" s="58">
        <f t="shared" si="12"/>
        <v>0</v>
      </c>
    </row>
    <row r="69" spans="1:5" s="24" customFormat="1" ht="15.75" x14ac:dyDescent="0.25">
      <c r="A69" s="15">
        <v>9</v>
      </c>
      <c r="B69" s="20" t="s">
        <v>109</v>
      </c>
      <c r="C69" s="57"/>
      <c r="D69" s="57"/>
      <c r="E69" s="58">
        <f t="shared" si="12"/>
        <v>0</v>
      </c>
    </row>
    <row r="70" spans="1:5" ht="15.95" customHeight="1" x14ac:dyDescent="0.25">
      <c r="A70" s="2" t="s">
        <v>46</v>
      </c>
      <c r="B70" s="21" t="s">
        <v>13</v>
      </c>
      <c r="C70" s="58"/>
      <c r="D70" s="58"/>
      <c r="E70" s="58">
        <f t="shared" si="12"/>
        <v>0</v>
      </c>
    </row>
    <row r="71" spans="1:5" ht="15.95" customHeight="1" x14ac:dyDescent="0.25">
      <c r="A71" s="2" t="s">
        <v>47</v>
      </c>
      <c r="B71" s="21" t="s">
        <v>68</v>
      </c>
      <c r="C71" s="58"/>
      <c r="D71" s="58"/>
      <c r="E71" s="58">
        <f t="shared" si="12"/>
        <v>0</v>
      </c>
    </row>
    <row r="72" spans="1:5" s="24" customFormat="1" ht="15.95" customHeight="1" x14ac:dyDescent="0.25">
      <c r="A72" s="15">
        <v>10</v>
      </c>
      <c r="B72" s="20" t="s">
        <v>48</v>
      </c>
      <c r="C72" s="57"/>
      <c r="D72" s="57"/>
      <c r="E72" s="58">
        <f t="shared" si="12"/>
        <v>0</v>
      </c>
    </row>
    <row r="73" spans="1:5" ht="15.95" customHeight="1" x14ac:dyDescent="0.25">
      <c r="A73" s="2" t="s">
        <v>49</v>
      </c>
      <c r="B73" s="21" t="s">
        <v>13</v>
      </c>
      <c r="C73" s="58"/>
      <c r="D73" s="58"/>
      <c r="E73" s="58">
        <f t="shared" si="12"/>
        <v>0</v>
      </c>
    </row>
    <row r="74" spans="1:5" ht="15.95" customHeight="1" x14ac:dyDescent="0.25">
      <c r="A74" s="5" t="s">
        <v>50</v>
      </c>
      <c r="B74" s="26" t="s">
        <v>68</v>
      </c>
      <c r="C74" s="104"/>
      <c r="D74" s="104"/>
      <c r="E74" s="104">
        <f t="shared" si="12"/>
        <v>0</v>
      </c>
    </row>
  </sheetData>
  <mergeCells count="8">
    <mergeCell ref="E8:E9"/>
    <mergeCell ref="A3:E3"/>
    <mergeCell ref="A4:E4"/>
    <mergeCell ref="A5:E5"/>
    <mergeCell ref="A8:A9"/>
    <mergeCell ref="B8:B9"/>
    <mergeCell ref="C8:C9"/>
    <mergeCell ref="D8:D9"/>
  </mergeCells>
  <printOptions horizontalCentered="1"/>
  <pageMargins left="0.5" right="0.35" top="0.55000000000000004" bottom="0.68" header="0.5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Mau 02 - Cong khai Du toan</vt:lpstr>
      <vt:lpstr>Mau 03 - Quy I</vt:lpstr>
      <vt:lpstr>Mau 03 - Quy II</vt:lpstr>
      <vt:lpstr>Mau 03- Quy III</vt:lpstr>
      <vt:lpstr>Mau 04 - Quyet toan</vt:lpstr>
      <vt:lpstr>'Mau 02 - Cong khai Du toan'!Print_Titles</vt:lpstr>
      <vt:lpstr>'Mau 03 - Quy I'!Print_Titles</vt:lpstr>
      <vt:lpstr>'Mau 03 - Quy II'!Print_Titles</vt:lpstr>
      <vt:lpstr>'Mau 03- Quy III'!Print_Titles</vt:lpstr>
      <vt:lpstr>'Mau 04 - Quyet toan'!Print_Titles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2021-12-23T01:25:54Z</cp:lastPrinted>
  <dcterms:created xsi:type="dcterms:W3CDTF">2017-09-13T07:57:57Z</dcterms:created>
  <dcterms:modified xsi:type="dcterms:W3CDTF">2021-12-23T01:29:55Z</dcterms:modified>
</cp:coreProperties>
</file>