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2" windowWidth="19440" windowHeight="7932" activeTab="2"/>
  </bookViews>
  <sheets>
    <sheet name="59" sheetId="1" r:id="rId1"/>
    <sheet name="60" sheetId="2" r:id="rId2"/>
    <sheet name="61" sheetId="3" r:id="rId3"/>
  </sheets>
  <definedNames>
    <definedName name="_xlnm.Print_Titles" localSheetId="2">'61'!$5:$8</definedName>
  </definedNames>
  <calcPr calcId="144525"/>
</workbook>
</file>

<file path=xl/calcChain.xml><?xml version="1.0" encoding="utf-8"?>
<calcChain xmlns="http://schemas.openxmlformats.org/spreadsheetml/2006/main">
  <c r="G14" i="1" l="1"/>
  <c r="F14" i="1"/>
  <c r="G12" i="1"/>
  <c r="F12" i="1"/>
  <c r="G10" i="1"/>
  <c r="F10" i="1"/>
  <c r="E9" i="1"/>
  <c r="D9" i="1"/>
  <c r="D8" i="1" s="1"/>
  <c r="C9" i="1"/>
  <c r="C8" i="1"/>
  <c r="E36" i="2"/>
  <c r="F36" i="2" s="1"/>
  <c r="C36" i="2"/>
  <c r="E35" i="2"/>
  <c r="G35" i="2" s="1"/>
  <c r="D34" i="2"/>
  <c r="C34" i="2"/>
  <c r="E29" i="2"/>
  <c r="F29" i="2" s="1"/>
  <c r="C29" i="2"/>
  <c r="H28" i="2"/>
  <c r="H29" i="2" s="1"/>
  <c r="G28" i="2"/>
  <c r="F28" i="2"/>
  <c r="D27" i="2"/>
  <c r="C27" i="2"/>
  <c r="G26" i="2"/>
  <c r="F26" i="2"/>
  <c r="G25" i="2"/>
  <c r="F25" i="2"/>
  <c r="F24" i="2"/>
  <c r="G23" i="2"/>
  <c r="F23" i="2"/>
  <c r="G22" i="2"/>
  <c r="E21" i="2"/>
  <c r="F21" i="2" s="1"/>
  <c r="E20" i="2"/>
  <c r="G20" i="2" s="1"/>
  <c r="E19" i="2"/>
  <c r="G19" i="2" s="1"/>
  <c r="D18" i="2"/>
  <c r="C18" i="2"/>
  <c r="G17" i="2"/>
  <c r="F17" i="2"/>
  <c r="G16" i="2"/>
  <c r="F16" i="2"/>
  <c r="G15" i="2"/>
  <c r="F15" i="2"/>
  <c r="G14" i="2"/>
  <c r="F14" i="2"/>
  <c r="G13" i="2"/>
  <c r="F13" i="2"/>
  <c r="G12" i="2"/>
  <c r="F12" i="2"/>
  <c r="G11" i="2"/>
  <c r="D11" i="2"/>
  <c r="D10" i="2" s="1"/>
  <c r="D9" i="2" s="1"/>
  <c r="D8" i="2" s="1"/>
  <c r="C11" i="2"/>
  <c r="C10" i="2"/>
  <c r="E30" i="3"/>
  <c r="F30" i="3" s="1"/>
  <c r="F28" i="3"/>
  <c r="F27" i="3"/>
  <c r="F26" i="3"/>
  <c r="F25" i="3"/>
  <c r="F24" i="3"/>
  <c r="F23" i="3"/>
  <c r="F22" i="3"/>
  <c r="F21" i="3"/>
  <c r="F20" i="3"/>
  <c r="F19" i="3"/>
  <c r="F18" i="3"/>
  <c r="F17" i="3"/>
  <c r="F13" i="3"/>
  <c r="F12" i="3"/>
  <c r="C24" i="1"/>
  <c r="C21" i="1"/>
  <c r="C20" i="1"/>
  <c r="C19" i="1"/>
  <c r="D23" i="1"/>
  <c r="F23" i="1" s="1"/>
  <c r="D22" i="1"/>
  <c r="F22" i="1" s="1"/>
  <c r="D26" i="1"/>
  <c r="D21" i="1"/>
  <c r="D20" i="1"/>
  <c r="D19" i="1"/>
  <c r="D17" i="1"/>
  <c r="G12" i="3"/>
  <c r="F11" i="2" l="1"/>
  <c r="F20" i="2"/>
  <c r="F35" i="2"/>
  <c r="G9" i="1"/>
  <c r="C9" i="2"/>
  <c r="C8" i="2" s="1"/>
  <c r="F19" i="2"/>
  <c r="E34" i="2"/>
  <c r="F34" i="2" s="1"/>
  <c r="F9" i="1"/>
  <c r="G36" i="2"/>
  <c r="E8" i="1"/>
  <c r="E18" i="2"/>
  <c r="G21" i="2"/>
  <c r="G29" i="2"/>
  <c r="E27" i="2"/>
  <c r="F31" i="3"/>
  <c r="F32" i="3"/>
  <c r="G30" i="3"/>
  <c r="G28" i="3"/>
  <c r="G27" i="3"/>
  <c r="G26" i="3"/>
  <c r="G25" i="3"/>
  <c r="G24" i="3"/>
  <c r="G22" i="3"/>
  <c r="G21" i="3"/>
  <c r="G20" i="3"/>
  <c r="G19" i="3"/>
  <c r="G18" i="3"/>
  <c r="F21" i="1"/>
  <c r="F20" i="1"/>
  <c r="F19" i="1"/>
  <c r="D36" i="3"/>
  <c r="D24" i="1" s="1"/>
  <c r="E36" i="3"/>
  <c r="D15" i="3"/>
  <c r="D18" i="1" s="1"/>
  <c r="D16" i="1" s="1"/>
  <c r="C15" i="3"/>
  <c r="E11" i="3"/>
  <c r="C11" i="3"/>
  <c r="C17" i="1" s="1"/>
  <c r="D15" i="1" l="1"/>
  <c r="G34" i="2"/>
  <c r="F11" i="3"/>
  <c r="E17" i="1"/>
  <c r="F17" i="1" s="1"/>
  <c r="C10" i="3"/>
  <c r="C9" i="3" s="1"/>
  <c r="C18" i="1"/>
  <c r="C16" i="1" s="1"/>
  <c r="C15" i="1" s="1"/>
  <c r="D10" i="3"/>
  <c r="D9" i="3" s="1"/>
  <c r="F8" i="1"/>
  <c r="G8" i="1"/>
  <c r="F27" i="2"/>
  <c r="G27" i="2"/>
  <c r="G18" i="2"/>
  <c r="E10" i="2"/>
  <c r="F18" i="2"/>
  <c r="G23" i="3"/>
  <c r="G11" i="3"/>
  <c r="F26" i="1"/>
  <c r="F24" i="1"/>
  <c r="G17" i="1"/>
  <c r="E15" i="3"/>
  <c r="G17" i="3"/>
  <c r="F10" i="2" l="1"/>
  <c r="E9" i="2"/>
  <c r="G10" i="2"/>
  <c r="E10" i="3"/>
  <c r="F15" i="3"/>
  <c r="E18" i="1"/>
  <c r="G15" i="3"/>
  <c r="F9" i="2" l="1"/>
  <c r="G9" i="2"/>
  <c r="E8" i="2"/>
  <c r="H9" i="2"/>
  <c r="E9" i="3"/>
  <c r="J9" i="3" s="1"/>
  <c r="F10" i="3"/>
  <c r="G10" i="3"/>
  <c r="F18" i="1"/>
  <c r="E16" i="1"/>
  <c r="G18" i="1"/>
  <c r="H8" i="2" l="1"/>
  <c r="F8" i="2"/>
  <c r="G8" i="2"/>
  <c r="F9" i="3"/>
  <c r="I11" i="3"/>
  <c r="I9" i="3"/>
  <c r="G9" i="3"/>
  <c r="E15" i="1"/>
  <c r="I15" i="1" s="1"/>
  <c r="F16" i="1"/>
  <c r="G16" i="1"/>
  <c r="F15" i="1" l="1"/>
  <c r="G15" i="1"/>
</calcChain>
</file>

<file path=xl/sharedStrings.xml><?xml version="1.0" encoding="utf-8"?>
<sst xmlns="http://schemas.openxmlformats.org/spreadsheetml/2006/main" count="159" uniqueCount="110">
  <si>
    <t>STT</t>
  </si>
  <si>
    <t>NỘI DUNG</t>
  </si>
  <si>
    <t xml:space="preserve">DỰ TOÁN NĂM </t>
  </si>
  <si>
    <t>SO SÁNH ƯỚC THỰC HIỆN VỚI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</si>
  <si>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</si>
  <si>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</si>
  <si>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</si>
  <si>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</si>
  <si>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</si>
  <si>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</si>
  <si>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</si>
  <si>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</si>
  <si>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</si>
  <si>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</si>
  <si>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</si>
  <si>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Thu viện trợ</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</si>
  <si>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</si>
  <si>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</si>
  <si>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</si>
  <si>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</si>
  <si>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</si>
  <si>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</si>
  <si>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</si>
  <si>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</si>
  <si>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</si>
  <si>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</si>
  <si>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</si>
  <si>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</si>
  <si>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</si>
  <si>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</si>
  <si>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</si>
  <si>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</si>
  <si>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59/CK-NSNN</t>
  </si>
  <si>
    <t>UBND TỈNH QUẢNG NAM</t>
  </si>
  <si>
    <t>Đơn vị: Triệu đồng</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</si>
  <si>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</si>
  <si>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</si>
  <si>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</si>
  <si>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</si>
  <si>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</si>
  <si>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</si>
  <si>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</si>
  <si>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</si>
  <si>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</si>
  <si>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</si>
  <si>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</si>
  <si>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</si>
  <si>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</si>
  <si>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</si>
  <si>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</si>
  <si>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từ hoạt động xổ số kiến thiết</t>
  </si>
  <si>
    <t>Thu khác ngân sách</t>
  </si>
  <si>
    <t>Thu từ hoạt động xuất nhập khẩu</t>
  </si>
  <si>
    <t>Thuế giá trị gia tăng thu từ hàng hóa nhập khẩu</t>
  </si>
  <si>
    <t>Thuế xuất khẩu</t>
  </si>
  <si>
    <t>Thuế nhập khẩu</t>
  </si>
  <si>
    <t>Thuế tiêu tiêu thụ đặc biệt thu từ hàng hóa nhập khẩu</t>
  </si>
  <si>
    <t>Thuế bảo vệ môi trường thu từ hàng hóa nhập khẩu</t>
  </si>
  <si>
    <t>IV</t>
  </si>
  <si>
    <t xml:space="preserve">THU NSĐP ĐƯỢC HƯỞNG THEO PHÂN CẤP </t>
  </si>
  <si>
    <t>Từ các khoản thu phân chia</t>
  </si>
  <si>
    <t>Các khoản thu NSĐP được hưởng 100%</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</si>
  <si>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</si>
  <si>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</si>
  <si>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</si>
  <si>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</si>
  <si>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</si>
  <si>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</si>
  <si>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</si>
  <si>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</si>
  <si>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</si>
  <si>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</si>
  <si>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</si>
  <si>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</si>
  <si>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</si>
  <si>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</si>
  <si>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</si>
  <si>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</si>
  <si>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</si>
  <si>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</si>
  <si>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Chương trình mục tiêu quốc gia</t>
  </si>
  <si>
    <t>Cho các chương trình dự án quan trọng vốn đầu tư</t>
  </si>
  <si>
    <t>Cho các nhiệm vụ, chính sách kinh phí thường xuyên</t>
  </si>
  <si>
    <t>Biểu số 61/CK-NSNN</t>
  </si>
  <si>
    <t>Chi quốc phòng</t>
  </si>
  <si>
    <t>Chi an ninh</t>
  </si>
  <si>
    <t>Chi khác</t>
  </si>
  <si>
    <t>Chi từ nguồn năm trước chuyển sang để tạo nguồn điều chỉnh cải cách tiền lương</t>
  </si>
  <si>
    <t>VI</t>
  </si>
  <si>
    <t>VII</t>
  </si>
  <si>
    <t>CÙNG KỲ CÁC NĂM TRƯỚC</t>
  </si>
  <si>
    <t>Chi trợ giá</t>
  </si>
  <si>
    <t>THỰC HIỆN 30/06/2016</t>
  </si>
  <si>
    <t>Thu từ quỹ đất công ích và thu hoa lợi công sản khác, thu khác ngân sách xã</t>
  </si>
  <si>
    <t>GHI CHÚ</t>
  </si>
  <si>
    <t>Khi chi thể hiện từng sự nghiệp của chi thường xuyên</t>
  </si>
  <si>
    <t>TỔNG THU CÂN ĐỐI NGÂN SÁCH</t>
  </si>
  <si>
    <t>Khi chi thể hiện từng sự nghiệp của thường xuyên và từng lĩnh vực của đầu tư</t>
  </si>
  <si>
    <t>Khi chi thể hiện ở chi đầu tư</t>
  </si>
  <si>
    <t>Ghi chú</t>
  </si>
  <si>
    <t>5</t>
  </si>
  <si>
    <t>ĐVT: Triệu đồng</t>
  </si>
  <si>
    <t>CÂN ĐỐI NGÂN SÁCH ĐỊA PHƯƠNG QUÝ I/2018</t>
  </si>
  <si>
    <t>ƯỚC THỰC HIỆN QUÝ I/2018</t>
  </si>
  <si>
    <t>ƯỚC THỰC HIỆN THU NGÂN SÁCH NHÀ NƯỚC QUÝ I/2018</t>
  </si>
  <si>
    <t>ƯỚC THỰC HIỆN CHI NGÂN SÁCH ĐỊA PHƯƠNG QUÝ I/2018</t>
  </si>
  <si>
    <t>Chi từ nguồn tăng thu mới năm 2018 được cấp lại</t>
  </si>
  <si>
    <t>quý I/2017</t>
  </si>
  <si>
    <t>Qúy I/2017</t>
  </si>
  <si>
    <t>TỔNG CHI NSĐP (A+B)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</si>
</sst>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1" x14ac:knownFonts="1">
    <font>
      <sz val="11"/>
      <color theme="1"/>
      <name val="Calibri"/>
      <family val="2"/>
      <scheme val="minor"/>
    </font>
    <font>
      <b/>
      <sz val="12"/>
      <color rgb="FF000000"/>
      <name val="Times New Roman"/>
      <family val="1"/>
    </font>
    <font>
      <sz val="12"/>
      <color theme="1"/>
      <name val="Times New Roman"/>
      <family val="1"/>
    </font>
    <font>
      <b/>
      <sz val="12"/>
      <name val="Times New Roman"/>
      <family val="1"/>
    </font>
    <font>
      <sz val="12"/>
      <name val="Times New Roman"/>
      <family val="1"/>
    </font>
    <font>
      <i/>
      <sz val="12"/>
      <name val="Times New Roman"/>
      <family val="1"/>
    </font>
    <font>
      <b/>
      <sz val="12"/>
      <color theme="1"/>
      <name val="Times New Roman"/>
      <family val="1"/>
    </font>
    <font>
      <b/>
      <sz val="13"/>
      <color theme="1"/>
      <name val="Times New Roman"/>
      <family val="1"/>
    </font>
    <font>
      <sz val="13"/>
      <color theme="1"/>
      <name val="Times New Roman"/>
      <family val="1"/>
    </font>
    <font>
      <b/>
      <sz val="13"/>
      <color rgb="FF000000"/>
      <name val="Times New Roman"/>
      <family val="1"/>
    </font>
    <font>
      <b/>
      <sz val="13"/>
      <name val="Times New Roman"/>
      <family val="1"/>
    </font>
    <font>
      <sz val="13"/>
      <name val="Times New Roman"/>
      <family val="1"/>
    </font>
    <font>
      <sz val="11"/>
      <color theme="1"/>
      <name val="Calibri"/>
      <family val="2"/>
      <scheme val="minor"/>
    </font>
    <font>
      <b/>
      <sz val="13"/>
      <color rgb="FFFF0000"/>
      <name val="Times New Roman"/>
      <family val="1"/>
    </font>
    <font>
      <i/>
      <sz val="13"/>
      <name val="Times New Roman"/>
      <family val="1"/>
    </font>
    <font>
      <i/>
      <sz val="13"/>
      <color theme="1"/>
      <name val="Times New Roman"/>
      <family val="1"/>
    </font>
    <font>
      <b/>
      <sz val="12"/>
      <color rgb="FFFF0000"/>
      <name val="Times New Roman"/>
      <family val="1"/>
    </font>
    <font>
      <sz val="13"/>
      <color rgb="FFFF0000"/>
      <name val="Times New Roman"/>
      <family val="1"/>
    </font>
    <font>
      <sz val="12"/>
      <color rgb="FFFF0000"/>
      <name val="Times New Roman"/>
      <family val="1"/>
    </font>
    <font>
      <sz val="12"/>
      <color rgb="FF000000"/>
      <name val="Times New Roman"/>
      <family val="1"/>
    </font>
    <font>
      <sz val="13"/>
      <color rgb="FF000000"/>
      <name val="Times New Roman"/>
      <family val="1"/>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hair">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indexed="64"/>
      </top>
      <bottom style="hair">
        <color rgb="FF000000"/>
      </bottom>
      <diagonal/>
    </border>
    <border>
      <left style="thin">
        <color indexed="64"/>
      </left>
      <right style="thin">
        <color indexed="64"/>
      </right>
      <top/>
      <bottom/>
      <diagonal/>
    </border>
    <border>
      <left style="thin">
        <color rgb="FF000000"/>
      </left>
      <right style="thin">
        <color rgb="FF000000"/>
      </right>
      <top style="hair">
        <color rgb="FF000000"/>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rgb="FF000000"/>
      </left>
      <right style="thin">
        <color rgb="FF000000"/>
      </right>
      <top style="hair">
        <color indexed="64"/>
      </top>
      <bottom style="thin">
        <color rgb="FF000000"/>
      </bottom>
      <diagonal/>
    </border>
    <border>
      <left style="thin">
        <color indexed="64"/>
      </left>
      <right style="thin">
        <color indexed="64"/>
      </right>
      <top style="hair">
        <color indexed="64"/>
      </top>
      <bottom style="thin">
        <color rgb="FF000000"/>
      </bottom>
      <diagonal/>
    </border>
  </borders>
  <cellStyleXfs count="2">
    <xf numFmtId="0" fontId="0" fillId="0" borderId="0"/>
    <xf numFmtId="164" fontId="12" fillId="0" borderId="0" applyFont="0" applyFill="0" applyBorder="0" applyAlignment="0" applyProtection="0"/>
  </cellStyleXfs>
  <cellXfs count="126">
    <xf numFmtId="0" fontId="0" fillId="0" borderId="0" xfId="0"/>
    <xf numFmtId="0" fontId="2" fillId="0" borderId="0" xfId="0" applyFont="1"/>
    <xf numFmtId="0" fontId="6" fillId="0" borderId="0" xfId="0" applyFont="1"/>
    <xf numFmtId="0" fontId="4" fillId="0" borderId="3" xfId="0" applyFont="1" applyBorder="1" applyAlignment="1">
      <alignment horizontal="center" wrapText="1"/>
    </xf>
    <xf numFmtId="0" fontId="7" fillId="0" borderId="0" xfId="0" applyFont="1"/>
    <xf numFmtId="0" fontId="8" fillId="0" borderId="0" xfId="0" applyFont="1"/>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1" fillId="0" borderId="3" xfId="0" applyFont="1" applyBorder="1" applyAlignment="1">
      <alignment horizontal="center" wrapText="1"/>
    </xf>
    <xf numFmtId="0" fontId="11" fillId="0" borderId="3" xfId="0" applyFont="1" applyBorder="1" applyAlignment="1">
      <alignment horizontal="center" vertical="top"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3" fontId="10" fillId="0" borderId="4" xfId="0" applyNumberFormat="1" applyFont="1" applyBorder="1" applyAlignment="1">
      <alignment horizontal="right" vertical="center" wrapText="1"/>
    </xf>
    <xf numFmtId="3" fontId="11" fillId="0" borderId="1" xfId="0" applyNumberFormat="1" applyFont="1" applyBorder="1" applyAlignment="1">
      <alignment horizontal="right" vertical="center" wrapText="1"/>
    </xf>
    <xf numFmtId="3" fontId="10" fillId="0" borderId="1"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3" fontId="10" fillId="0" borderId="8" xfId="0" applyNumberFormat="1" applyFont="1" applyBorder="1" applyAlignment="1">
      <alignment vertical="center" wrapText="1"/>
    </xf>
    <xf numFmtId="3" fontId="10" fillId="0" borderId="1" xfId="1" applyNumberFormat="1" applyFont="1" applyBorder="1" applyAlignment="1">
      <alignment horizontal="right" vertical="center" wrapText="1"/>
    </xf>
    <xf numFmtId="3" fontId="11" fillId="0" borderId="1" xfId="1" applyNumberFormat="1" applyFont="1" applyBorder="1" applyAlignment="1">
      <alignment horizontal="right" vertical="center" wrapText="1"/>
    </xf>
    <xf numFmtId="3" fontId="8" fillId="0" borderId="1" xfId="1" applyNumberFormat="1" applyFont="1" applyBorder="1" applyAlignment="1">
      <alignment horizontal="right" vertical="center" wrapText="1"/>
    </xf>
    <xf numFmtId="3" fontId="10" fillId="0" borderId="2" xfId="0" applyNumberFormat="1" applyFont="1" applyBorder="1" applyAlignment="1">
      <alignment vertical="center" wrapText="1"/>
    </xf>
    <xf numFmtId="3" fontId="10" fillId="0" borderId="2" xfId="1" applyNumberFormat="1" applyFont="1" applyBorder="1" applyAlignment="1">
      <alignment vertical="center" wrapText="1"/>
    </xf>
    <xf numFmtId="3" fontId="7" fillId="0" borderId="0" xfId="0" applyNumberFormat="1" applyFont="1"/>
    <xf numFmtId="165" fontId="11" fillId="0" borderId="1" xfId="1" applyNumberFormat="1"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3" fontId="14" fillId="0" borderId="1" xfId="0" applyNumberFormat="1" applyFont="1" applyBorder="1" applyAlignment="1">
      <alignment horizontal="right" vertical="center" wrapText="1"/>
    </xf>
    <xf numFmtId="0" fontId="15" fillId="0" borderId="0" xfId="0" applyFont="1"/>
    <xf numFmtId="0" fontId="11" fillId="0" borderId="0" xfId="0" applyFont="1"/>
    <xf numFmtId="9" fontId="3" fillId="2" borderId="8"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11" fillId="0" borderId="10" xfId="0" applyFont="1" applyBorder="1" applyAlignment="1">
      <alignment vertical="center" wrapText="1"/>
    </xf>
    <xf numFmtId="0" fontId="8" fillId="0" borderId="7" xfId="0" applyFont="1" applyBorder="1"/>
    <xf numFmtId="0" fontId="7" fillId="0" borderId="7" xfId="0" applyFont="1" applyBorder="1"/>
    <xf numFmtId="3" fontId="15" fillId="0" borderId="7" xfId="0" applyNumberFormat="1" applyFont="1" applyBorder="1"/>
    <xf numFmtId="0" fontId="7" fillId="0" borderId="11" xfId="0" applyFont="1" applyBorder="1"/>
    <xf numFmtId="0" fontId="8" fillId="0" borderId="3" xfId="0" applyFont="1" applyBorder="1" applyAlignment="1">
      <alignment horizontal="center"/>
    </xf>
    <xf numFmtId="0" fontId="10" fillId="0" borderId="2" xfId="0" applyFont="1" applyBorder="1" applyAlignment="1">
      <alignment horizontal="center" vertical="center" wrapText="1"/>
    </xf>
    <xf numFmtId="3" fontId="6" fillId="0" borderId="0" xfId="0" applyNumberFormat="1" applyFont="1"/>
    <xf numFmtId="0" fontId="4" fillId="0" borderId="13" xfId="0" applyFont="1" applyBorder="1" applyAlignment="1">
      <alignment horizont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3" fontId="3" fillId="0" borderId="7"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3" fontId="4" fillId="0" borderId="7" xfId="0" applyNumberFormat="1" applyFont="1" applyBorder="1" applyAlignment="1">
      <alignment vertical="center" wrapText="1"/>
    </xf>
    <xf numFmtId="0" fontId="5" fillId="0" borderId="7" xfId="0" applyFont="1" applyBorder="1" applyAlignment="1">
      <alignment vertical="center" wrapText="1"/>
    </xf>
    <xf numFmtId="3" fontId="5" fillId="0" borderId="7" xfId="0" applyNumberFormat="1" applyFont="1" applyBorder="1" applyAlignment="1">
      <alignment vertical="center" wrapText="1"/>
    </xf>
    <xf numFmtId="3" fontId="5" fillId="0" borderId="7"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3" fontId="3" fillId="0" borderId="7" xfId="0" applyNumberFormat="1" applyFont="1" applyBorder="1" applyAlignment="1">
      <alignment vertical="center" wrapText="1"/>
    </xf>
    <xf numFmtId="9" fontId="3" fillId="2" borderId="13" xfId="0" applyNumberFormat="1" applyFont="1" applyFill="1" applyBorder="1" applyAlignment="1">
      <alignment horizontal="center" vertical="center" wrapText="1"/>
    </xf>
    <xf numFmtId="9" fontId="4" fillId="2" borderId="12" xfId="0" applyNumberFormat="1" applyFont="1" applyFill="1" applyBorder="1" applyAlignment="1">
      <alignment horizontal="center" vertical="center" wrapText="1"/>
    </xf>
    <xf numFmtId="3" fontId="3" fillId="0" borderId="13" xfId="0" applyNumberFormat="1" applyFont="1" applyBorder="1" applyAlignment="1">
      <alignment horizontal="right" vertical="center" wrapText="1"/>
    </xf>
    <xf numFmtId="0" fontId="3" fillId="0" borderId="13" xfId="0" applyFont="1" applyBorder="1" applyAlignment="1">
      <alignment horizontal="left" vertical="center" wrapText="1"/>
    </xf>
    <xf numFmtId="3" fontId="2" fillId="0" borderId="0" xfId="0" applyNumberFormat="1" applyFont="1"/>
    <xf numFmtId="0" fontId="4" fillId="0" borderId="12" xfId="0" applyFont="1" applyBorder="1" applyAlignment="1">
      <alignment horizontal="center" vertical="center" wrapText="1"/>
    </xf>
    <xf numFmtId="0" fontId="4" fillId="0" borderId="12" xfId="0" applyFont="1" applyBorder="1" applyAlignment="1">
      <alignment vertical="center" wrapText="1"/>
    </xf>
    <xf numFmtId="3" fontId="4" fillId="0" borderId="12" xfId="0" applyNumberFormat="1" applyFont="1" applyBorder="1" applyAlignment="1">
      <alignment vertical="center" wrapText="1"/>
    </xf>
    <xf numFmtId="3" fontId="4" fillId="0" borderId="12"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3" fontId="13" fillId="0" borderId="1" xfId="0" applyNumberFormat="1" applyFont="1" applyBorder="1" applyAlignment="1">
      <alignment vertical="center" wrapText="1"/>
    </xf>
    <xf numFmtId="3" fontId="13" fillId="0" borderId="1" xfId="1" applyNumberFormat="1" applyFont="1" applyBorder="1" applyAlignment="1">
      <alignment vertical="center" wrapText="1"/>
    </xf>
    <xf numFmtId="9" fontId="16" fillId="2" borderId="1" xfId="0" applyNumberFormat="1" applyFont="1" applyFill="1" applyBorder="1" applyAlignment="1">
      <alignment horizontal="center" vertical="center" wrapText="1"/>
    </xf>
    <xf numFmtId="0" fontId="13" fillId="0" borderId="0" xfId="0" applyFont="1"/>
    <xf numFmtId="0" fontId="17" fillId="0" borderId="1" xfId="0" applyFont="1" applyBorder="1" applyAlignment="1">
      <alignment horizontal="center" vertical="top" wrapText="1"/>
    </xf>
    <xf numFmtId="3" fontId="17" fillId="0" borderId="1" xfId="0" applyNumberFormat="1" applyFont="1" applyBorder="1" applyAlignment="1">
      <alignment vertical="center" wrapText="1"/>
    </xf>
    <xf numFmtId="9" fontId="18" fillId="2" borderId="1" xfId="0" applyNumberFormat="1" applyFont="1" applyFill="1" applyBorder="1" applyAlignment="1">
      <alignment horizontal="center" vertical="center" wrapText="1"/>
    </xf>
    <xf numFmtId="0" fontId="17" fillId="0" borderId="0" xfId="0" applyFont="1"/>
    <xf numFmtId="0" fontId="8" fillId="0" borderId="3" xfId="0" quotePrefix="1" applyFont="1" applyBorder="1" applyAlignment="1">
      <alignment horizontal="center"/>
    </xf>
    <xf numFmtId="3" fontId="8" fillId="0" borderId="0" xfId="0" applyNumberFormat="1" applyFont="1"/>
    <xf numFmtId="0" fontId="10" fillId="0" borderId="2" xfId="0" applyFont="1" applyBorder="1" applyAlignment="1">
      <alignment horizontal="left" vertical="center" wrapText="1"/>
    </xf>
    <xf numFmtId="3" fontId="6" fillId="0" borderId="0" xfId="0" applyNumberFormat="1" applyFont="1" applyAlignment="1">
      <alignment vertical="center"/>
    </xf>
    <xf numFmtId="0" fontId="9" fillId="0" borderId="0" xfId="0" applyFont="1" applyAlignment="1">
      <alignment horizontal="right"/>
    </xf>
    <xf numFmtId="0" fontId="19" fillId="0" borderId="0" xfId="0" applyFont="1" applyAlignment="1">
      <alignment horizontal="right"/>
    </xf>
    <xf numFmtId="9" fontId="4" fillId="2" borderId="7"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3" fontId="4" fillId="0" borderId="7"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0" fontId="10" fillId="0" borderId="8" xfId="0" applyFont="1" applyBorder="1" applyAlignment="1">
      <alignment horizontal="center" vertical="center" wrapText="1"/>
    </xf>
    <xf numFmtId="0" fontId="7" fillId="0" borderId="8" xfId="0" applyFont="1" applyBorder="1"/>
    <xf numFmtId="3" fontId="7" fillId="0" borderId="1" xfId="0" applyNumberFormat="1" applyFont="1" applyBorder="1"/>
    <xf numFmtId="0" fontId="8" fillId="0" borderId="1" xfId="0" applyFont="1" applyBorder="1"/>
    <xf numFmtId="0" fontId="7" fillId="0" borderId="1" xfId="0" applyFont="1" applyBorder="1"/>
    <xf numFmtId="0" fontId="17" fillId="0" borderId="1" xfId="0" applyFont="1" applyBorder="1"/>
    <xf numFmtId="0" fontId="7" fillId="0" borderId="2" xfId="0" applyFont="1" applyBorder="1"/>
    <xf numFmtId="0" fontId="10" fillId="0" borderId="8" xfId="0" applyFont="1" applyBorder="1" applyAlignment="1">
      <alignment vertical="center" wrapText="1"/>
    </xf>
    <xf numFmtId="0" fontId="17" fillId="0" borderId="1" xfId="0" applyFont="1" applyBorder="1" applyAlignment="1">
      <alignment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3" fontId="11" fillId="0" borderId="2" xfId="0" applyNumberFormat="1" applyFont="1" applyBorder="1" applyAlignment="1">
      <alignment horizontal="right" vertical="center" wrapText="1"/>
    </xf>
    <xf numFmtId="9" fontId="4" fillId="2" borderId="15" xfId="0" applyNumberFormat="1" applyFont="1" applyFill="1" applyBorder="1" applyAlignment="1">
      <alignment horizontal="center" vertical="center" wrapText="1"/>
    </xf>
    <xf numFmtId="9" fontId="4" fillId="2" borderId="16"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9" fillId="0" borderId="0" xfId="0" applyFont="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0" xfId="0" applyFont="1" applyAlignment="1">
      <alignment horizontal="right"/>
    </xf>
    <xf numFmtId="0" fontId="10" fillId="0" borderId="3" xfId="0" applyFont="1" applyBorder="1" applyAlignment="1">
      <alignment horizontal="center" vertical="center" wrapText="1"/>
    </xf>
    <xf numFmtId="0" fontId="8" fillId="0" borderId="14" xfId="0" applyFont="1" applyBorder="1" applyAlignment="1">
      <alignment horizontal="right"/>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horizontal="center"/>
    </xf>
    <xf numFmtId="3" fontId="4" fillId="0" borderId="7"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0" fontId="9" fillId="0" borderId="0" xfId="0" applyFont="1" applyAlignment="1">
      <alignment horizontal="center" vertical="top"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20" fillId="0" borderId="14" xfId="0"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pane xSplit="2" ySplit="7" topLeftCell="C26" activePane="bottomRight" state="frozen"/>
      <selection pane="topRight" activeCell="C1" sqref="C1"/>
      <selection pane="bottomLeft" activeCell="A7" sqref="A7"/>
      <selection pane="bottomRight" activeCell="H8" sqref="H8"/>
    </sheetView>
  </sheetViews>
  <sheetFormatPr defaultColWidth="9.109375" defaultRowHeight="16.8" x14ac:dyDescent="0.3"/>
  <cols>
    <col min="1" max="1" width="5.6640625" style="5" customWidth="1"/>
    <col min="2" max="2" width="29.5546875" style="5" customWidth="1"/>
    <col min="3" max="3" width="13.44140625" style="38" hidden="1" customWidth="1"/>
    <col min="4" max="4" width="12.88671875" style="5" customWidth="1"/>
    <col min="5" max="5" width="13.109375" style="5" customWidth="1"/>
    <col min="6" max="6" width="7.6640625" style="5" customWidth="1"/>
    <col min="7" max="7" width="10" style="5" customWidth="1"/>
    <col min="8" max="9" width="16.33203125" style="5" customWidth="1"/>
    <col min="10" max="16384" width="9.109375" style="5"/>
  </cols>
  <sheetData>
    <row r="1" spans="1:9" x14ac:dyDescent="0.3">
      <c r="A1" s="4" t="s">
        <v>33</v>
      </c>
      <c r="E1" s="111" t="s">
        <v>32</v>
      </c>
      <c r="F1" s="111"/>
      <c r="G1" s="111"/>
    </row>
    <row r="2" spans="1:9" x14ac:dyDescent="0.3">
      <c r="A2" s="4"/>
      <c r="E2" s="86"/>
      <c r="F2" s="86"/>
      <c r="G2" s="86"/>
    </row>
    <row r="3" spans="1:9" x14ac:dyDescent="0.3">
      <c r="A3" s="108" t="s">
        <v>102</v>
      </c>
      <c r="B3" s="108"/>
      <c r="C3" s="108"/>
      <c r="D3" s="108"/>
      <c r="E3" s="108"/>
      <c r="F3" s="108"/>
      <c r="G3" s="108"/>
    </row>
    <row r="4" spans="1:9" x14ac:dyDescent="0.3">
      <c r="G4" s="113" t="s">
        <v>101</v>
      </c>
      <c r="H4" s="113"/>
    </row>
    <row r="5" spans="1:9" ht="55.5" customHeight="1" x14ac:dyDescent="0.3">
      <c r="A5" s="112" t="s">
        <v>0</v>
      </c>
      <c r="B5" s="112" t="s">
        <v>1</v>
      </c>
      <c r="C5" s="109" t="s">
        <v>108</v>
      </c>
      <c r="D5" s="112" t="s">
        <v>2</v>
      </c>
      <c r="E5" s="112" t="s">
        <v>103</v>
      </c>
      <c r="F5" s="112" t="s">
        <v>3</v>
      </c>
      <c r="G5" s="112"/>
      <c r="H5" s="107" t="s">
        <v>99</v>
      </c>
    </row>
    <row r="6" spans="1:9" ht="79.5" customHeight="1" x14ac:dyDescent="0.3">
      <c r="A6" s="112"/>
      <c r="B6" s="112"/>
      <c r="C6" s="110"/>
      <c r="D6" s="112"/>
      <c r="E6" s="112"/>
      <c r="F6" s="23" t="s">
        <v>4</v>
      </c>
      <c r="G6" s="23" t="s">
        <v>5</v>
      </c>
      <c r="H6" s="107"/>
    </row>
    <row r="7" spans="1:9" x14ac:dyDescent="0.3">
      <c r="A7" s="11" t="s">
        <v>6</v>
      </c>
      <c r="B7" s="11" t="s">
        <v>7</v>
      </c>
      <c r="C7" s="11"/>
      <c r="D7" s="11">
        <v>1</v>
      </c>
      <c r="E7" s="11">
        <v>2</v>
      </c>
      <c r="F7" s="11" t="s">
        <v>8</v>
      </c>
      <c r="G7" s="11">
        <v>4</v>
      </c>
      <c r="H7" s="82" t="s">
        <v>100</v>
      </c>
    </row>
    <row r="8" spans="1:9" s="4" customFormat="1" ht="33.6" x14ac:dyDescent="0.3">
      <c r="A8" s="93" t="s">
        <v>6</v>
      </c>
      <c r="B8" s="100" t="s">
        <v>9</v>
      </c>
      <c r="C8" s="26">
        <f>+C9+C14</f>
        <v>13298281</v>
      </c>
      <c r="D8" s="26">
        <f>+D9+D14</f>
        <v>23521325</v>
      </c>
      <c r="E8" s="26">
        <f>+E9+E14</f>
        <v>10905645</v>
      </c>
      <c r="F8" s="39">
        <f>+E8/D8</f>
        <v>0.46364926295606224</v>
      </c>
      <c r="G8" s="39">
        <f>+E8/C8</f>
        <v>0.82007930197895507</v>
      </c>
      <c r="H8" s="94"/>
    </row>
    <row r="9" spans="1:9" s="4" customFormat="1" x14ac:dyDescent="0.3">
      <c r="A9" s="7" t="s">
        <v>10</v>
      </c>
      <c r="B9" s="8" t="s">
        <v>11</v>
      </c>
      <c r="C9" s="27">
        <f>SUM(C10:C13)</f>
        <v>8893251</v>
      </c>
      <c r="D9" s="27">
        <f>SUM(D10:D13)</f>
        <v>19676000</v>
      </c>
      <c r="E9" s="27">
        <f t="shared" ref="E9" si="0">SUM(E10:E13)</f>
        <v>5607443</v>
      </c>
      <c r="F9" s="40">
        <f t="shared" ref="F9:F14" si="1">+E9/D9</f>
        <v>0.28498897133563733</v>
      </c>
      <c r="G9" s="40">
        <f t="shared" ref="G9:G14" si="2">+E9/C9</f>
        <v>0.63052791380789774</v>
      </c>
      <c r="H9" s="95"/>
    </row>
    <row r="10" spans="1:9" x14ac:dyDescent="0.3">
      <c r="A10" s="6">
        <v>1</v>
      </c>
      <c r="B10" s="9" t="s">
        <v>12</v>
      </c>
      <c r="C10" s="25">
        <v>5989792</v>
      </c>
      <c r="D10" s="28">
        <v>15476000</v>
      </c>
      <c r="E10" s="29">
        <v>4310279</v>
      </c>
      <c r="F10" s="41">
        <f t="shared" si="1"/>
        <v>0.27851376324631688</v>
      </c>
      <c r="G10" s="41">
        <f t="shared" si="2"/>
        <v>0.71960411980916872</v>
      </c>
      <c r="H10" s="96"/>
    </row>
    <row r="11" spans="1:9" x14ac:dyDescent="0.3">
      <c r="A11" s="6">
        <v>2</v>
      </c>
      <c r="B11" s="9" t="s">
        <v>13</v>
      </c>
      <c r="C11" s="25"/>
      <c r="D11" s="28"/>
      <c r="E11" s="29"/>
      <c r="F11" s="41"/>
      <c r="G11" s="41"/>
      <c r="H11" s="96"/>
    </row>
    <row r="12" spans="1:9" ht="33.6" x14ac:dyDescent="0.3">
      <c r="A12" s="6">
        <v>3</v>
      </c>
      <c r="B12" s="16" t="s">
        <v>14</v>
      </c>
      <c r="C12" s="25">
        <v>2903459</v>
      </c>
      <c r="D12" s="28">
        <v>4200000</v>
      </c>
      <c r="E12" s="29">
        <v>1297164</v>
      </c>
      <c r="F12" s="41">
        <f t="shared" si="1"/>
        <v>0.30884857142857142</v>
      </c>
      <c r="G12" s="41">
        <f t="shared" si="2"/>
        <v>0.44676504817185297</v>
      </c>
      <c r="H12" s="96"/>
    </row>
    <row r="13" spans="1:9" x14ac:dyDescent="0.3">
      <c r="A13" s="6">
        <v>4</v>
      </c>
      <c r="B13" s="9" t="s">
        <v>15</v>
      </c>
      <c r="C13" s="25"/>
      <c r="D13" s="28"/>
      <c r="E13" s="28"/>
      <c r="F13" s="41"/>
      <c r="G13" s="41"/>
      <c r="H13" s="96"/>
    </row>
    <row r="14" spans="1:9" s="4" customFormat="1" ht="33.6" x14ac:dyDescent="0.3">
      <c r="A14" s="14" t="s">
        <v>16</v>
      </c>
      <c r="B14" s="15" t="s">
        <v>17</v>
      </c>
      <c r="C14" s="24">
        <v>4405030</v>
      </c>
      <c r="D14" s="24">
        <v>3845325</v>
      </c>
      <c r="E14" s="24">
        <v>5298202</v>
      </c>
      <c r="F14" s="40">
        <f t="shared" si="1"/>
        <v>1.3778294422448039</v>
      </c>
      <c r="G14" s="40">
        <f t="shared" si="2"/>
        <v>1.2027618427116273</v>
      </c>
      <c r="H14" s="97"/>
    </row>
    <row r="15" spans="1:9" s="4" customFormat="1" x14ac:dyDescent="0.3">
      <c r="A15" s="7" t="s">
        <v>7</v>
      </c>
      <c r="B15" s="8" t="s">
        <v>18</v>
      </c>
      <c r="C15" s="24">
        <f>+C16+C24</f>
        <v>3884110</v>
      </c>
      <c r="D15" s="24">
        <f>+D16+D24</f>
        <v>20067870</v>
      </c>
      <c r="E15" s="24">
        <f>+E16+E24</f>
        <v>3679917.6</v>
      </c>
      <c r="F15" s="40">
        <f t="shared" ref="F15:F26" si="3">+E15/D15</f>
        <v>0.18337360168268979</v>
      </c>
      <c r="G15" s="40">
        <f t="shared" ref="G15:G18" si="4">+E15/C15</f>
        <v>0.94742878033835298</v>
      </c>
      <c r="H15" s="95"/>
      <c r="I15" s="32">
        <f>+E15-'61'!E10</f>
        <v>0</v>
      </c>
    </row>
    <row r="16" spans="1:9" s="4" customFormat="1" x14ac:dyDescent="0.3">
      <c r="A16" s="7" t="s">
        <v>19</v>
      </c>
      <c r="B16" s="8" t="s">
        <v>20</v>
      </c>
      <c r="C16" s="24">
        <f>SUM(C17:C21)</f>
        <v>3884110</v>
      </c>
      <c r="D16" s="24">
        <f>SUM(D17:D23)</f>
        <v>17603196</v>
      </c>
      <c r="E16" s="24">
        <f t="shared" ref="E16" si="5">SUM(E17:E21)</f>
        <v>3679917.6</v>
      </c>
      <c r="F16" s="40">
        <f t="shared" si="3"/>
        <v>0.20904826600805901</v>
      </c>
      <c r="G16" s="40">
        <f t="shared" si="4"/>
        <v>0.94742878033835298</v>
      </c>
      <c r="H16" s="97"/>
    </row>
    <row r="17" spans="1:9" x14ac:dyDescent="0.3">
      <c r="A17" s="6">
        <v>1</v>
      </c>
      <c r="B17" s="9" t="s">
        <v>21</v>
      </c>
      <c r="C17" s="25">
        <f>+'61'!C11</f>
        <v>1750594</v>
      </c>
      <c r="D17" s="25">
        <f>+'61'!D11</f>
        <v>2461938</v>
      </c>
      <c r="E17" s="25">
        <f>+'61'!E11</f>
        <v>1566219</v>
      </c>
      <c r="F17" s="41">
        <f t="shared" si="3"/>
        <v>0.63617320988587045</v>
      </c>
      <c r="G17" s="41">
        <f t="shared" si="4"/>
        <v>0.89467860623308426</v>
      </c>
      <c r="H17" s="96"/>
      <c r="I17" s="83"/>
    </row>
    <row r="18" spans="1:9" x14ac:dyDescent="0.3">
      <c r="A18" s="6">
        <v>2</v>
      </c>
      <c r="B18" s="9" t="s">
        <v>22</v>
      </c>
      <c r="C18" s="25">
        <f>+'61'!C15</f>
        <v>2133516</v>
      </c>
      <c r="D18" s="25">
        <f>+'61'!D15</f>
        <v>11543671</v>
      </c>
      <c r="E18" s="25">
        <f>+'61'!E15</f>
        <v>2113698.6</v>
      </c>
      <c r="F18" s="41">
        <f t="shared" si="3"/>
        <v>0.18310454274034665</v>
      </c>
      <c r="G18" s="41">
        <f t="shared" si="4"/>
        <v>0.99071138908730949</v>
      </c>
      <c r="H18" s="96"/>
    </row>
    <row r="19" spans="1:9" s="81" customFormat="1" ht="33.6" x14ac:dyDescent="0.3">
      <c r="A19" s="78">
        <v>3</v>
      </c>
      <c r="B19" s="101" t="s">
        <v>23</v>
      </c>
      <c r="C19" s="79">
        <f>+'61'!C31</f>
        <v>0</v>
      </c>
      <c r="D19" s="79">
        <f>+'61'!D31</f>
        <v>11901</v>
      </c>
      <c r="E19" s="79"/>
      <c r="F19" s="80">
        <f t="shared" si="3"/>
        <v>0</v>
      </c>
      <c r="G19" s="80"/>
      <c r="H19" s="98"/>
    </row>
    <row r="20" spans="1:9" ht="33.6" x14ac:dyDescent="0.3">
      <c r="A20" s="6">
        <v>4</v>
      </c>
      <c r="B20" s="9" t="s">
        <v>24</v>
      </c>
      <c r="C20" s="25">
        <f>+'61'!C32</f>
        <v>0</v>
      </c>
      <c r="D20" s="25">
        <f>+'61'!D32</f>
        <v>1450</v>
      </c>
      <c r="E20" s="25"/>
      <c r="F20" s="41">
        <f t="shared" si="3"/>
        <v>0</v>
      </c>
      <c r="G20" s="41"/>
      <c r="H20" s="96"/>
    </row>
    <row r="21" spans="1:9" x14ac:dyDescent="0.3">
      <c r="A21" s="6">
        <v>5</v>
      </c>
      <c r="B21" s="9" t="s">
        <v>25</v>
      </c>
      <c r="C21" s="25">
        <f>+'61'!C33</f>
        <v>0</v>
      </c>
      <c r="D21" s="25">
        <f>+'61'!D33</f>
        <v>512325</v>
      </c>
      <c r="E21" s="25"/>
      <c r="F21" s="41">
        <f t="shared" si="3"/>
        <v>0</v>
      </c>
      <c r="G21" s="41"/>
      <c r="H21" s="96"/>
    </row>
    <row r="22" spans="1:9" ht="67.2" x14ac:dyDescent="0.3">
      <c r="A22" s="17">
        <v>6</v>
      </c>
      <c r="B22" s="16" t="s">
        <v>87</v>
      </c>
      <c r="C22" s="25"/>
      <c r="D22" s="25">
        <f>+'61'!D34</f>
        <v>3032462</v>
      </c>
      <c r="E22" s="25"/>
      <c r="F22" s="41">
        <f t="shared" si="3"/>
        <v>0</v>
      </c>
      <c r="G22" s="41"/>
      <c r="H22" s="16" t="s">
        <v>95</v>
      </c>
    </row>
    <row r="23" spans="1:9" ht="33.6" x14ac:dyDescent="0.3">
      <c r="A23" s="17">
        <v>7</v>
      </c>
      <c r="B23" s="16" t="s">
        <v>106</v>
      </c>
      <c r="C23" s="25"/>
      <c r="D23" s="25">
        <f>+'61'!D35</f>
        <v>39449</v>
      </c>
      <c r="E23" s="25"/>
      <c r="F23" s="41">
        <f t="shared" si="3"/>
        <v>0</v>
      </c>
      <c r="G23" s="41"/>
      <c r="H23" s="96"/>
    </row>
    <row r="24" spans="1:9" s="77" customFormat="1" ht="100.8" x14ac:dyDescent="0.3">
      <c r="A24" s="72" t="s">
        <v>26</v>
      </c>
      <c r="B24" s="73" t="s">
        <v>27</v>
      </c>
      <c r="C24" s="74">
        <f>+'61'!C36</f>
        <v>0</v>
      </c>
      <c r="D24" s="75">
        <f>+'61'!D36</f>
        <v>2464674</v>
      </c>
      <c r="E24" s="74"/>
      <c r="F24" s="76">
        <f t="shared" si="3"/>
        <v>0</v>
      </c>
      <c r="G24" s="76"/>
      <c r="H24" s="16" t="s">
        <v>97</v>
      </c>
    </row>
    <row r="25" spans="1:9" s="4" customFormat="1" ht="33.6" x14ac:dyDescent="0.3">
      <c r="A25" s="14" t="s">
        <v>28</v>
      </c>
      <c r="B25" s="8" t="s">
        <v>29</v>
      </c>
      <c r="C25" s="24"/>
      <c r="D25" s="24">
        <v>76300</v>
      </c>
      <c r="E25" s="24"/>
      <c r="F25" s="40"/>
      <c r="G25" s="40"/>
      <c r="H25" s="97"/>
    </row>
    <row r="26" spans="1:9" s="4" customFormat="1" x14ac:dyDescent="0.3">
      <c r="A26" s="49" t="s">
        <v>30</v>
      </c>
      <c r="B26" s="84" t="s">
        <v>31</v>
      </c>
      <c r="C26" s="30"/>
      <c r="D26" s="31">
        <f>73750+903</f>
        <v>74653</v>
      </c>
      <c r="E26" s="31"/>
      <c r="F26" s="42">
        <f t="shared" si="3"/>
        <v>0</v>
      </c>
      <c r="G26" s="42"/>
      <c r="H26" s="99"/>
    </row>
  </sheetData>
  <mergeCells count="10">
    <mergeCell ref="H5:H6"/>
    <mergeCell ref="A3:G3"/>
    <mergeCell ref="C5:C6"/>
    <mergeCell ref="E1:G1"/>
    <mergeCell ref="A5:A6"/>
    <mergeCell ref="B5:B6"/>
    <mergeCell ref="D5:D6"/>
    <mergeCell ref="E5:E6"/>
    <mergeCell ref="F5:G5"/>
    <mergeCell ref="G4:H4"/>
  </mergeCells>
  <pageMargins left="0.55118110236220474" right="0.19685039370078741" top="0.19685039370078741" bottom="0.3149606299212598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28" workbookViewId="0">
      <selection activeCell="B12" sqref="B12"/>
    </sheetView>
  </sheetViews>
  <sheetFormatPr defaultColWidth="9.109375" defaultRowHeight="15.6" x14ac:dyDescent="0.3"/>
  <cols>
    <col min="1" max="1" width="4.44140625" style="1" customWidth="1"/>
    <col min="2" max="2" width="33.88671875" style="1" customWidth="1"/>
    <col min="3" max="3" width="15.6640625" style="1" hidden="1" customWidth="1"/>
    <col min="4" max="4" width="13" style="1" customWidth="1"/>
    <col min="5" max="5" width="15.109375" style="1" customWidth="1"/>
    <col min="6" max="6" width="13" style="1" customWidth="1"/>
    <col min="7" max="7" width="13.5546875" style="1" customWidth="1"/>
    <col min="8" max="8" width="15.109375" style="67" customWidth="1"/>
    <col min="9" max="16384" width="9.109375" style="1"/>
  </cols>
  <sheetData>
    <row r="1" spans="1:8" ht="17.25" customHeight="1" x14ac:dyDescent="0.3">
      <c r="A1" s="2" t="s">
        <v>33</v>
      </c>
      <c r="F1" s="117" t="s">
        <v>62</v>
      </c>
      <c r="G1" s="117"/>
    </row>
    <row r="2" spans="1:8" ht="6.6" customHeight="1" x14ac:dyDescent="0.3"/>
    <row r="3" spans="1:8" x14ac:dyDescent="0.3">
      <c r="A3" s="118" t="s">
        <v>104</v>
      </c>
      <c r="B3" s="118"/>
      <c r="C3" s="118"/>
      <c r="D3" s="118"/>
      <c r="E3" s="118"/>
      <c r="F3" s="118"/>
      <c r="G3" s="118"/>
    </row>
    <row r="4" spans="1:8" x14ac:dyDescent="0.3">
      <c r="G4" s="87" t="s">
        <v>34</v>
      </c>
    </row>
    <row r="5" spans="1:8" ht="44.25" customHeight="1" x14ac:dyDescent="0.3">
      <c r="A5" s="114" t="s">
        <v>0</v>
      </c>
      <c r="B5" s="114" t="s">
        <v>1</v>
      </c>
      <c r="C5" s="115" t="s">
        <v>92</v>
      </c>
      <c r="D5" s="114" t="s">
        <v>4</v>
      </c>
      <c r="E5" s="112" t="s">
        <v>103</v>
      </c>
      <c r="F5" s="114" t="s">
        <v>3</v>
      </c>
      <c r="G5" s="114"/>
    </row>
    <row r="6" spans="1:8" ht="53.25" customHeight="1" x14ac:dyDescent="0.3">
      <c r="A6" s="114"/>
      <c r="B6" s="114"/>
      <c r="C6" s="116"/>
      <c r="D6" s="114"/>
      <c r="E6" s="112"/>
      <c r="F6" s="89" t="s">
        <v>4</v>
      </c>
      <c r="G6" s="89" t="s">
        <v>5</v>
      </c>
    </row>
    <row r="7" spans="1:8" x14ac:dyDescent="0.3">
      <c r="A7" s="3" t="s">
        <v>6</v>
      </c>
      <c r="B7" s="3" t="s">
        <v>7</v>
      </c>
      <c r="C7" s="3"/>
      <c r="D7" s="3">
        <v>1</v>
      </c>
      <c r="E7" s="3">
        <v>2</v>
      </c>
      <c r="F7" s="3" t="s">
        <v>8</v>
      </c>
      <c r="G7" s="3">
        <v>4</v>
      </c>
    </row>
    <row r="8" spans="1:8" ht="31.2" hidden="1" x14ac:dyDescent="0.3">
      <c r="A8" s="51"/>
      <c r="B8" s="66" t="s">
        <v>35</v>
      </c>
      <c r="C8" s="65">
        <f>+C9+C34</f>
        <v>14848146</v>
      </c>
      <c r="D8" s="65">
        <f>+D9+D34</f>
        <v>33357572</v>
      </c>
      <c r="E8" s="65">
        <f>+E9+E34</f>
        <v>9471763</v>
      </c>
      <c r="F8" s="63">
        <f t="shared" ref="F8:F36" si="0">E8/D8</f>
        <v>0.28394641552448724</v>
      </c>
      <c r="G8" s="63">
        <f>+E8/C8</f>
        <v>0.63790880019633422</v>
      </c>
      <c r="H8" s="67" t="e">
        <f>+E8-#REF!</f>
        <v>#REF!</v>
      </c>
    </row>
    <row r="9" spans="1:8" s="2" customFormat="1" ht="31.2" x14ac:dyDescent="0.3">
      <c r="A9" s="52" t="s">
        <v>6</v>
      </c>
      <c r="B9" s="53" t="s">
        <v>96</v>
      </c>
      <c r="C9" s="54">
        <f>C10+C27</f>
        <v>8893251</v>
      </c>
      <c r="D9" s="54">
        <f>D10+D27+D33</f>
        <v>19676000</v>
      </c>
      <c r="E9" s="54">
        <f t="shared" ref="E9" si="1">E10+E27+E33</f>
        <v>5607402</v>
      </c>
      <c r="F9" s="22">
        <f t="shared" si="0"/>
        <v>0.28498688757877616</v>
      </c>
      <c r="G9" s="22">
        <f>E9/C9</f>
        <v>0.63052330357031416</v>
      </c>
      <c r="H9" s="50">
        <f>13917000-E9</f>
        <v>8309598</v>
      </c>
    </row>
    <row r="10" spans="1:8" s="2" customFormat="1" x14ac:dyDescent="0.3">
      <c r="A10" s="52" t="s">
        <v>10</v>
      </c>
      <c r="B10" s="53" t="s">
        <v>12</v>
      </c>
      <c r="C10" s="54">
        <f>C11+C12+C13+C14+C15+C16+C17+C18+C23+C24+C25+C26</f>
        <v>5989792</v>
      </c>
      <c r="D10" s="54">
        <f>D11+D12+D13+D14+D15+D16+D17+D18+D23+D24+D25+D26</f>
        <v>15476000</v>
      </c>
      <c r="E10" s="54">
        <f>E11+E12+E13+E14+E15+E16+E17+E18+E23+E24+E25+E26</f>
        <v>4310279</v>
      </c>
      <c r="F10" s="22">
        <f t="shared" si="0"/>
        <v>0.27851376324631688</v>
      </c>
      <c r="G10" s="22">
        <f t="shared" ref="G10:G36" si="2">E10/C10</f>
        <v>0.71960411980916872</v>
      </c>
      <c r="H10" s="50"/>
    </row>
    <row r="11" spans="1:8" x14ac:dyDescent="0.3">
      <c r="A11" s="55">
        <v>1</v>
      </c>
      <c r="B11" s="56" t="s">
        <v>36</v>
      </c>
      <c r="C11" s="57">
        <f>257506+94268</f>
        <v>351774</v>
      </c>
      <c r="D11" s="90">
        <f>901900+130000</f>
        <v>1031900</v>
      </c>
      <c r="E11" s="90">
        <v>264629</v>
      </c>
      <c r="F11" s="91">
        <f t="shared" si="0"/>
        <v>0.25644829925380364</v>
      </c>
      <c r="G11" s="91">
        <f t="shared" si="2"/>
        <v>0.75226992330302977</v>
      </c>
    </row>
    <row r="12" spans="1:8" ht="31.2" x14ac:dyDescent="0.3">
      <c r="A12" s="55">
        <v>2</v>
      </c>
      <c r="B12" s="56" t="s">
        <v>37</v>
      </c>
      <c r="C12" s="57">
        <v>269656</v>
      </c>
      <c r="D12" s="90">
        <v>1313000</v>
      </c>
      <c r="E12" s="90">
        <v>260294</v>
      </c>
      <c r="F12" s="91">
        <f t="shared" si="0"/>
        <v>0.19824371667936025</v>
      </c>
      <c r="G12" s="91">
        <f t="shared" si="2"/>
        <v>0.96528169223010052</v>
      </c>
    </row>
    <row r="13" spans="1:8" ht="31.2" x14ac:dyDescent="0.3">
      <c r="A13" s="55">
        <v>3</v>
      </c>
      <c r="B13" s="56" t="s">
        <v>38</v>
      </c>
      <c r="C13" s="57">
        <v>4439688</v>
      </c>
      <c r="D13" s="90">
        <v>10766100</v>
      </c>
      <c r="E13" s="90">
        <v>2996852</v>
      </c>
      <c r="F13" s="91">
        <f t="shared" si="0"/>
        <v>0.27836003752519484</v>
      </c>
      <c r="G13" s="91">
        <f t="shared" si="2"/>
        <v>0.67501410008991625</v>
      </c>
    </row>
    <row r="14" spans="1:8" x14ac:dyDescent="0.3">
      <c r="A14" s="55">
        <v>4</v>
      </c>
      <c r="B14" s="56" t="s">
        <v>39</v>
      </c>
      <c r="C14" s="57">
        <v>142384</v>
      </c>
      <c r="D14" s="90">
        <v>380000</v>
      </c>
      <c r="E14" s="90">
        <v>134554</v>
      </c>
      <c r="F14" s="91">
        <f t="shared" si="0"/>
        <v>0.35408947368421051</v>
      </c>
      <c r="G14" s="91">
        <f t="shared" si="2"/>
        <v>0.94500786605236542</v>
      </c>
    </row>
    <row r="15" spans="1:8" x14ac:dyDescent="0.3">
      <c r="A15" s="55">
        <v>5</v>
      </c>
      <c r="B15" s="56" t="s">
        <v>40</v>
      </c>
      <c r="C15" s="57">
        <v>179167</v>
      </c>
      <c r="D15" s="90">
        <v>430000</v>
      </c>
      <c r="E15" s="90">
        <v>98558</v>
      </c>
      <c r="F15" s="91">
        <f t="shared" si="0"/>
        <v>0.22920465116279071</v>
      </c>
      <c r="G15" s="91">
        <f t="shared" si="2"/>
        <v>0.55009013936718254</v>
      </c>
    </row>
    <row r="16" spans="1:8" x14ac:dyDescent="0.3">
      <c r="A16" s="55">
        <v>6</v>
      </c>
      <c r="B16" s="56" t="s">
        <v>41</v>
      </c>
      <c r="C16" s="57">
        <v>94433</v>
      </c>
      <c r="D16" s="90">
        <v>250000</v>
      </c>
      <c r="E16" s="90">
        <v>83716</v>
      </c>
      <c r="F16" s="91">
        <f t="shared" si="0"/>
        <v>0.33486399999999999</v>
      </c>
      <c r="G16" s="91">
        <f t="shared" si="2"/>
        <v>0.88651213029343556</v>
      </c>
    </row>
    <row r="17" spans="1:8" x14ac:dyDescent="0.3">
      <c r="A17" s="55">
        <v>7</v>
      </c>
      <c r="B17" s="56" t="s">
        <v>42</v>
      </c>
      <c r="C17" s="57">
        <v>39657</v>
      </c>
      <c r="D17" s="90">
        <v>100000</v>
      </c>
      <c r="E17" s="90">
        <v>95619</v>
      </c>
      <c r="F17" s="91">
        <f t="shared" si="0"/>
        <v>0.95618999999999998</v>
      </c>
      <c r="G17" s="91">
        <f t="shared" si="2"/>
        <v>2.4111506165368031</v>
      </c>
    </row>
    <row r="18" spans="1:8" x14ac:dyDescent="0.3">
      <c r="A18" s="55">
        <v>8</v>
      </c>
      <c r="B18" s="56" t="s">
        <v>43</v>
      </c>
      <c r="C18" s="90">
        <f>SUM(C19:C22)</f>
        <v>379777</v>
      </c>
      <c r="D18" s="90">
        <f>SUM(D19:D22)</f>
        <v>864000</v>
      </c>
      <c r="E18" s="90">
        <f>SUM(E19:E22)</f>
        <v>238480</v>
      </c>
      <c r="F18" s="91">
        <f t="shared" si="0"/>
        <v>0.2760185185185185</v>
      </c>
      <c r="G18" s="91">
        <f t="shared" si="2"/>
        <v>0.62794745337395363</v>
      </c>
      <c r="H18" s="67">
        <v>463000</v>
      </c>
    </row>
    <row r="19" spans="1:8" x14ac:dyDescent="0.3">
      <c r="A19" s="55" t="s">
        <v>44</v>
      </c>
      <c r="B19" s="58" t="s">
        <v>45</v>
      </c>
      <c r="C19" s="59">
        <v>3258</v>
      </c>
      <c r="D19" s="60">
        <v>4000</v>
      </c>
      <c r="E19" s="60">
        <f>717+34</f>
        <v>751</v>
      </c>
      <c r="F19" s="92">
        <f t="shared" si="0"/>
        <v>0.18775</v>
      </c>
      <c r="G19" s="92">
        <f t="shared" si="2"/>
        <v>0.23050951503990177</v>
      </c>
      <c r="H19" s="67">
        <v>115000</v>
      </c>
    </row>
    <row r="20" spans="1:8" ht="22.5" customHeight="1" x14ac:dyDescent="0.3">
      <c r="A20" s="55" t="s">
        <v>44</v>
      </c>
      <c r="B20" s="58" t="s">
        <v>46</v>
      </c>
      <c r="C20" s="59">
        <v>320377</v>
      </c>
      <c r="D20" s="60">
        <v>821000</v>
      </c>
      <c r="E20" s="60">
        <f>187133+35071</f>
        <v>222204</v>
      </c>
      <c r="F20" s="92">
        <f t="shared" si="0"/>
        <v>0.2706504263093788</v>
      </c>
      <c r="G20" s="92">
        <f t="shared" si="2"/>
        <v>0.69357038738735932</v>
      </c>
      <c r="H20" s="67">
        <v>49000</v>
      </c>
    </row>
    <row r="21" spans="1:8" x14ac:dyDescent="0.3">
      <c r="A21" s="55" t="s">
        <v>44</v>
      </c>
      <c r="B21" s="58" t="s">
        <v>47</v>
      </c>
      <c r="C21" s="59">
        <v>51070</v>
      </c>
      <c r="D21" s="60">
        <v>39000</v>
      </c>
      <c r="E21" s="60">
        <f>48135-35071</f>
        <v>13064</v>
      </c>
      <c r="F21" s="92">
        <f t="shared" si="0"/>
        <v>0.33497435897435895</v>
      </c>
      <c r="G21" s="92">
        <f t="shared" si="2"/>
        <v>0.25580575680438616</v>
      </c>
      <c r="H21" s="67">
        <v>158000</v>
      </c>
    </row>
    <row r="22" spans="1:8" ht="31.2" x14ac:dyDescent="0.3">
      <c r="A22" s="55" t="s">
        <v>44</v>
      </c>
      <c r="B22" s="58" t="s">
        <v>48</v>
      </c>
      <c r="C22" s="59">
        <v>5072</v>
      </c>
      <c r="D22" s="60"/>
      <c r="E22" s="60">
        <v>2461</v>
      </c>
      <c r="F22" s="92"/>
      <c r="G22" s="92">
        <f t="shared" si="2"/>
        <v>0.4852129337539432</v>
      </c>
      <c r="H22" s="67">
        <v>92000</v>
      </c>
    </row>
    <row r="23" spans="1:8" ht="34.5" customHeight="1" x14ac:dyDescent="0.3">
      <c r="A23" s="55">
        <v>9</v>
      </c>
      <c r="B23" s="56" t="s">
        <v>49</v>
      </c>
      <c r="C23" s="57">
        <v>24683</v>
      </c>
      <c r="D23" s="90">
        <v>55000</v>
      </c>
      <c r="E23" s="90">
        <v>13547</v>
      </c>
      <c r="F23" s="91">
        <f t="shared" si="0"/>
        <v>0.24630909090909092</v>
      </c>
      <c r="G23" s="91">
        <f t="shared" si="2"/>
        <v>0.54883928209698984</v>
      </c>
      <c r="H23" s="67">
        <v>135000</v>
      </c>
    </row>
    <row r="24" spans="1:8" ht="18.75" customHeight="1" x14ac:dyDescent="0.3">
      <c r="A24" s="55">
        <v>10</v>
      </c>
      <c r="B24" s="56" t="s">
        <v>50</v>
      </c>
      <c r="C24" s="57"/>
      <c r="D24" s="90">
        <v>76000</v>
      </c>
      <c r="E24" s="90">
        <v>20576</v>
      </c>
      <c r="F24" s="91">
        <f t="shared" si="0"/>
        <v>0.27073684210526316</v>
      </c>
      <c r="G24" s="91"/>
      <c r="H24" s="67">
        <v>1547000</v>
      </c>
    </row>
    <row r="25" spans="1:8" ht="46.8" x14ac:dyDescent="0.3">
      <c r="A25" s="55">
        <v>11</v>
      </c>
      <c r="B25" s="56" t="s">
        <v>93</v>
      </c>
      <c r="C25" s="57">
        <v>15870</v>
      </c>
      <c r="D25" s="90">
        <v>40000</v>
      </c>
      <c r="E25" s="90">
        <v>2614</v>
      </c>
      <c r="F25" s="91">
        <f t="shared" si="0"/>
        <v>6.5350000000000005E-2</v>
      </c>
      <c r="G25" s="91">
        <f t="shared" si="2"/>
        <v>0.16471329552614997</v>
      </c>
      <c r="H25" s="67">
        <v>3825000</v>
      </c>
    </row>
    <row r="26" spans="1:8" x14ac:dyDescent="0.3">
      <c r="A26" s="55">
        <v>12</v>
      </c>
      <c r="B26" s="56" t="s">
        <v>51</v>
      </c>
      <c r="C26" s="57">
        <v>52703</v>
      </c>
      <c r="D26" s="90">
        <v>170000</v>
      </c>
      <c r="E26" s="90">
        <v>100840</v>
      </c>
      <c r="F26" s="91">
        <f t="shared" si="0"/>
        <v>0.59317647058823531</v>
      </c>
      <c r="G26" s="91">
        <f t="shared" si="2"/>
        <v>1.9133635656414245</v>
      </c>
      <c r="H26" s="67">
        <v>341000</v>
      </c>
    </row>
    <row r="27" spans="1:8" s="2" customFormat="1" x14ac:dyDescent="0.3">
      <c r="A27" s="52" t="s">
        <v>16</v>
      </c>
      <c r="B27" s="53" t="s">
        <v>52</v>
      </c>
      <c r="C27" s="54">
        <f>C28+C29+C32</f>
        <v>2903459</v>
      </c>
      <c r="D27" s="54">
        <f>D28+D29+D32</f>
        <v>4200000</v>
      </c>
      <c r="E27" s="54">
        <f>E28+E29+E30</f>
        <v>1297123</v>
      </c>
      <c r="F27" s="22">
        <f t="shared" si="0"/>
        <v>0.30883880952380954</v>
      </c>
      <c r="G27" s="22">
        <f t="shared" si="2"/>
        <v>0.44675092708386788</v>
      </c>
      <c r="H27" s="50">
        <v>106000</v>
      </c>
    </row>
    <row r="28" spans="1:8" ht="31.2" x14ac:dyDescent="0.3">
      <c r="A28" s="55">
        <v>1</v>
      </c>
      <c r="B28" s="56" t="s">
        <v>53</v>
      </c>
      <c r="C28" s="57">
        <v>1502573</v>
      </c>
      <c r="D28" s="90">
        <v>2200000</v>
      </c>
      <c r="E28" s="90">
        <v>786305</v>
      </c>
      <c r="F28" s="91">
        <f t="shared" si="0"/>
        <v>0.35741136363636361</v>
      </c>
      <c r="G28" s="91">
        <f t="shared" si="2"/>
        <v>0.52330568964037016</v>
      </c>
      <c r="H28" s="85">
        <f>SUM(H18:H27)</f>
        <v>6831000</v>
      </c>
    </row>
    <row r="29" spans="1:8" x14ac:dyDescent="0.3">
      <c r="A29" s="55">
        <v>2</v>
      </c>
      <c r="B29" s="56" t="s">
        <v>54</v>
      </c>
      <c r="C29" s="119">
        <f>1399376+1510</f>
        <v>1400886</v>
      </c>
      <c r="D29" s="119">
        <v>2000000</v>
      </c>
      <c r="E29" s="119">
        <f>1297164-786305-41</f>
        <v>510818</v>
      </c>
      <c r="F29" s="120">
        <f t="shared" si="0"/>
        <v>0.255409</v>
      </c>
      <c r="G29" s="120">
        <f t="shared" si="2"/>
        <v>0.36463923545527616</v>
      </c>
      <c r="H29" s="50">
        <f>9092000-H28</f>
        <v>2261000</v>
      </c>
    </row>
    <row r="30" spans="1:8" x14ac:dyDescent="0.3">
      <c r="A30" s="55">
        <v>3</v>
      </c>
      <c r="B30" s="56" t="s">
        <v>55</v>
      </c>
      <c r="C30" s="119"/>
      <c r="D30" s="119"/>
      <c r="E30" s="119"/>
      <c r="F30" s="120"/>
      <c r="G30" s="120"/>
    </row>
    <row r="31" spans="1:8" ht="31.2" x14ac:dyDescent="0.3">
      <c r="A31" s="55">
        <v>4</v>
      </c>
      <c r="B31" s="56" t="s">
        <v>56</v>
      </c>
      <c r="C31" s="119"/>
      <c r="D31" s="119"/>
      <c r="E31" s="119"/>
      <c r="F31" s="120"/>
      <c r="G31" s="120"/>
    </row>
    <row r="32" spans="1:8" ht="31.2" x14ac:dyDescent="0.3">
      <c r="A32" s="55">
        <v>5</v>
      </c>
      <c r="B32" s="56" t="s">
        <v>57</v>
      </c>
      <c r="C32" s="57"/>
      <c r="D32" s="90"/>
      <c r="E32" s="90">
        <v>41</v>
      </c>
      <c r="F32" s="91"/>
      <c r="G32" s="91"/>
    </row>
    <row r="33" spans="1:8" s="2" customFormat="1" x14ac:dyDescent="0.3">
      <c r="A33" s="52" t="s">
        <v>58</v>
      </c>
      <c r="B33" s="53" t="s">
        <v>15</v>
      </c>
      <c r="C33" s="62"/>
      <c r="D33" s="54"/>
      <c r="E33" s="54"/>
      <c r="F33" s="22"/>
      <c r="G33" s="22"/>
      <c r="H33" s="50"/>
    </row>
    <row r="34" spans="1:8" s="2" customFormat="1" ht="31.2" x14ac:dyDescent="0.3">
      <c r="A34" s="52" t="s">
        <v>7</v>
      </c>
      <c r="B34" s="53" t="s">
        <v>59</v>
      </c>
      <c r="C34" s="54">
        <f>C35+C36</f>
        <v>5954895</v>
      </c>
      <c r="D34" s="54">
        <f>D35+D36</f>
        <v>13681572</v>
      </c>
      <c r="E34" s="54">
        <f>E35+E36</f>
        <v>3864361</v>
      </c>
      <c r="F34" s="22">
        <f t="shared" si="0"/>
        <v>0.28245007225777857</v>
      </c>
      <c r="G34" s="22">
        <f t="shared" si="2"/>
        <v>0.6489385623088233</v>
      </c>
      <c r="H34" s="50"/>
    </row>
    <row r="35" spans="1:8" x14ac:dyDescent="0.3">
      <c r="A35" s="55">
        <v>1</v>
      </c>
      <c r="B35" s="56" t="s">
        <v>60</v>
      </c>
      <c r="C35" s="57">
        <v>5224078</v>
      </c>
      <c r="D35" s="90">
        <v>11792772</v>
      </c>
      <c r="E35" s="90">
        <f>116719+11762+13808+141+14613+59715+124817+49149+472337+2073664+118368+121366+33314</f>
        <v>3209773</v>
      </c>
      <c r="F35" s="91">
        <f t="shared" si="0"/>
        <v>0.27218138364754274</v>
      </c>
      <c r="G35" s="91">
        <f t="shared" si="2"/>
        <v>0.61441904198214503</v>
      </c>
    </row>
    <row r="36" spans="1:8" ht="31.2" x14ac:dyDescent="0.3">
      <c r="A36" s="68">
        <v>2</v>
      </c>
      <c r="B36" s="69" t="s">
        <v>61</v>
      </c>
      <c r="C36" s="70">
        <f>5954895-5224078</f>
        <v>730817</v>
      </c>
      <c r="D36" s="71">
        <v>1888800</v>
      </c>
      <c r="E36" s="71">
        <f>3864361-3209773</f>
        <v>654588</v>
      </c>
      <c r="F36" s="64">
        <f t="shared" si="0"/>
        <v>0.34656289707750954</v>
      </c>
      <c r="G36" s="64">
        <f t="shared" si="2"/>
        <v>0.8956934499334307</v>
      </c>
    </row>
  </sheetData>
  <mergeCells count="13">
    <mergeCell ref="C29:C31"/>
    <mergeCell ref="D29:D31"/>
    <mergeCell ref="E29:E31"/>
    <mergeCell ref="F29:F31"/>
    <mergeCell ref="G29:G31"/>
    <mergeCell ref="A5:A6"/>
    <mergeCell ref="B5:B6"/>
    <mergeCell ref="C5:C6"/>
    <mergeCell ref="D5:D6"/>
    <mergeCell ref="F1:G1"/>
    <mergeCell ref="A3:G3"/>
    <mergeCell ref="E5:E6"/>
    <mergeCell ref="F5:G5"/>
  </mergeCells>
  <pageMargins left="0.47244094488188981" right="0.23622047244094491" top="0.15748031496062992" bottom="7.874015748031496E-2"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topLeftCell="A4" workbookViewId="0">
      <pane xSplit="3" ySplit="4" topLeftCell="D35" activePane="bottomRight" state="frozen"/>
      <selection activeCell="A4" sqref="A4"/>
      <selection pane="topRight" activeCell="D4" sqref="D4"/>
      <selection pane="bottomLeft" activeCell="A8" sqref="A8"/>
      <selection pane="bottomRight" activeCell="E40" sqref="E40"/>
    </sheetView>
  </sheetViews>
  <sheetFormatPr defaultColWidth="9.109375" defaultRowHeight="16.8" x14ac:dyDescent="0.3"/>
  <cols>
    <col min="1" max="1" width="5.44140625" style="5" customWidth="1"/>
    <col min="2" max="2" width="34.88671875" style="5" customWidth="1"/>
    <col min="3" max="3" width="12.44140625" style="5" hidden="1" customWidth="1"/>
    <col min="4" max="4" width="13.109375" style="5" customWidth="1"/>
    <col min="5" max="5" width="12.6640625" style="5" customWidth="1"/>
    <col min="6" max="6" width="8.5546875" style="5" customWidth="1"/>
    <col min="7" max="7" width="10.109375" style="5" customWidth="1"/>
    <col min="8" max="8" width="20" style="5" customWidth="1"/>
    <col min="9" max="9" width="14.6640625" style="5" customWidth="1"/>
    <col min="10" max="10" width="11.44140625" style="5" bestFit="1" customWidth="1"/>
    <col min="11" max="16384" width="9.109375" style="5"/>
  </cols>
  <sheetData>
    <row r="1" spans="1:10" ht="16.5" customHeight="1" x14ac:dyDescent="0.3">
      <c r="A1" s="4" t="s">
        <v>33</v>
      </c>
      <c r="F1" s="121" t="s">
        <v>83</v>
      </c>
      <c r="G1" s="121"/>
      <c r="H1" s="121"/>
    </row>
    <row r="3" spans="1:10" x14ac:dyDescent="0.3">
      <c r="A3" s="108" t="s">
        <v>105</v>
      </c>
      <c r="B3" s="108"/>
      <c r="C3" s="108"/>
      <c r="D3" s="108"/>
      <c r="E3" s="108"/>
      <c r="F3" s="108"/>
      <c r="G3" s="108"/>
      <c r="H3" s="108"/>
    </row>
    <row r="4" spans="1:10" x14ac:dyDescent="0.3">
      <c r="E4" s="125" t="s">
        <v>34</v>
      </c>
      <c r="F4" s="125"/>
      <c r="G4" s="125"/>
      <c r="H4" s="125"/>
    </row>
    <row r="5" spans="1:10" ht="51" customHeight="1" x14ac:dyDescent="0.3">
      <c r="A5" s="112" t="s">
        <v>0</v>
      </c>
      <c r="B5" s="112" t="s">
        <v>1</v>
      </c>
      <c r="C5" s="122" t="s">
        <v>107</v>
      </c>
      <c r="D5" s="112" t="s">
        <v>4</v>
      </c>
      <c r="E5" s="112" t="s">
        <v>103</v>
      </c>
      <c r="F5" s="112" t="s">
        <v>3</v>
      </c>
      <c r="G5" s="112"/>
      <c r="H5" s="112" t="s">
        <v>94</v>
      </c>
    </row>
    <row r="6" spans="1:10" ht="43.5" customHeight="1" x14ac:dyDescent="0.3">
      <c r="A6" s="112"/>
      <c r="B6" s="112"/>
      <c r="C6" s="123"/>
      <c r="D6" s="112"/>
      <c r="E6" s="112"/>
      <c r="F6" s="112" t="s">
        <v>4</v>
      </c>
      <c r="G6" s="109" t="s">
        <v>90</v>
      </c>
      <c r="H6" s="112"/>
    </row>
    <row r="7" spans="1:10" ht="58.5" customHeight="1" x14ac:dyDescent="0.3">
      <c r="A7" s="112"/>
      <c r="B7" s="112"/>
      <c r="C7" s="124"/>
      <c r="D7" s="112"/>
      <c r="E7" s="112"/>
      <c r="F7" s="112"/>
      <c r="G7" s="110"/>
      <c r="H7" s="112"/>
    </row>
    <row r="8" spans="1:10" x14ac:dyDescent="0.3">
      <c r="A8" s="10" t="s">
        <v>6</v>
      </c>
      <c r="B8" s="10" t="s">
        <v>7</v>
      </c>
      <c r="C8" s="10"/>
      <c r="D8" s="11">
        <v>1</v>
      </c>
      <c r="E8" s="10">
        <v>2</v>
      </c>
      <c r="F8" s="10" t="s">
        <v>8</v>
      </c>
      <c r="G8" s="10">
        <v>4</v>
      </c>
      <c r="H8" s="48">
        <v>5</v>
      </c>
    </row>
    <row r="9" spans="1:10" s="4" customFormat="1" x14ac:dyDescent="0.3">
      <c r="A9" s="12"/>
      <c r="B9" s="13" t="s">
        <v>109</v>
      </c>
      <c r="C9" s="18">
        <f>+C10+C36</f>
        <v>3884110</v>
      </c>
      <c r="D9" s="18">
        <f>+D10+D36</f>
        <v>20067870</v>
      </c>
      <c r="E9" s="18">
        <f t="shared" ref="E9" si="0">+E10+E36</f>
        <v>3679917.6</v>
      </c>
      <c r="F9" s="22">
        <f>+E9/D9</f>
        <v>0.18337360168268979</v>
      </c>
      <c r="G9" s="22">
        <f>+E9/C9</f>
        <v>0.94742878033835298</v>
      </c>
      <c r="H9" s="47"/>
      <c r="I9" s="4">
        <f>+E9/C9*100</f>
        <v>94.742878033835296</v>
      </c>
      <c r="J9" s="32">
        <f>6376400-E9</f>
        <v>2696482.4</v>
      </c>
    </row>
    <row r="10" spans="1:10" s="4" customFormat="1" x14ac:dyDescent="0.3">
      <c r="A10" s="14" t="s">
        <v>6</v>
      </c>
      <c r="B10" s="15" t="s">
        <v>63</v>
      </c>
      <c r="C10" s="20">
        <f>+C11+C15+C31+C32+C33+C34+C35</f>
        <v>3884110</v>
      </c>
      <c r="D10" s="20">
        <f>+D11+D15+D31+D32+D33+D34+D35</f>
        <v>17603196</v>
      </c>
      <c r="E10" s="20">
        <f t="shared" ref="E10" si="1">+E11+E15+E31+E32+E33+E34+E35</f>
        <v>3679917.6</v>
      </c>
      <c r="F10" s="22">
        <f>+E10/D10</f>
        <v>0.20904826600805901</v>
      </c>
      <c r="G10" s="22">
        <f>+E10/C10</f>
        <v>0.94742878033835298</v>
      </c>
      <c r="H10" s="45"/>
      <c r="I10" s="4">
        <v>11259615</v>
      </c>
    </row>
    <row r="11" spans="1:10" s="4" customFormat="1" x14ac:dyDescent="0.3">
      <c r="A11" s="14" t="s">
        <v>10</v>
      </c>
      <c r="B11" s="15" t="s">
        <v>21</v>
      </c>
      <c r="C11" s="24">
        <f>+C12</f>
        <v>1750594</v>
      </c>
      <c r="D11" s="20">
        <v>2461938</v>
      </c>
      <c r="E11" s="20">
        <f>SUM(E12:E14)</f>
        <v>1566219</v>
      </c>
      <c r="F11" s="22">
        <f>+E11/D11</f>
        <v>0.63617320988587045</v>
      </c>
      <c r="G11" s="22">
        <f t="shared" ref="G11:G30" si="2">+E11/C11</f>
        <v>0.89467860623308426</v>
      </c>
      <c r="H11" s="45"/>
      <c r="I11" s="32">
        <f>+I10-E9</f>
        <v>7579697.4000000004</v>
      </c>
    </row>
    <row r="12" spans="1:10" x14ac:dyDescent="0.3">
      <c r="A12" s="17">
        <v>1</v>
      </c>
      <c r="B12" s="16" t="s">
        <v>64</v>
      </c>
      <c r="C12" s="25">
        <v>1750594</v>
      </c>
      <c r="D12" s="19">
        <v>2381938</v>
      </c>
      <c r="E12" s="19">
        <v>1516219</v>
      </c>
      <c r="F12" s="21">
        <f>+E12/D12</f>
        <v>0.63654847439354001</v>
      </c>
      <c r="G12" s="21">
        <f>+E12/C12</f>
        <v>0.86611687233019197</v>
      </c>
      <c r="H12" s="44"/>
    </row>
    <row r="13" spans="1:10" ht="100.8" x14ac:dyDescent="0.3">
      <c r="A13" s="17">
        <v>2</v>
      </c>
      <c r="B13" s="16" t="s">
        <v>65</v>
      </c>
      <c r="C13" s="16">
        <v>65000</v>
      </c>
      <c r="D13" s="19">
        <v>80000</v>
      </c>
      <c r="E13" s="19">
        <v>50000</v>
      </c>
      <c r="F13" s="88">
        <f t="shared" ref="F13" si="3">+E13/D13</f>
        <v>0.625</v>
      </c>
      <c r="G13" s="21"/>
      <c r="H13" s="44"/>
    </row>
    <row r="14" spans="1:10" x14ac:dyDescent="0.3">
      <c r="A14" s="17">
        <v>3</v>
      </c>
      <c r="B14" s="16" t="s">
        <v>66</v>
      </c>
      <c r="C14" s="16"/>
      <c r="D14" s="19"/>
      <c r="E14" s="19"/>
      <c r="F14" s="88"/>
      <c r="G14" s="21"/>
      <c r="H14" s="44"/>
    </row>
    <row r="15" spans="1:10" s="4" customFormat="1" x14ac:dyDescent="0.3">
      <c r="A15" s="14" t="s">
        <v>16</v>
      </c>
      <c r="B15" s="15" t="s">
        <v>22</v>
      </c>
      <c r="C15" s="20">
        <f>SUM(C16:C30)</f>
        <v>2133516</v>
      </c>
      <c r="D15" s="20">
        <f>SUM(D16:D30)</f>
        <v>11543671</v>
      </c>
      <c r="E15" s="20">
        <f>SUM(E16:E30)</f>
        <v>2113698.6</v>
      </c>
      <c r="F15" s="22">
        <f>+E15/D15</f>
        <v>0.18310454274034665</v>
      </c>
      <c r="G15" s="22">
        <f t="shared" si="2"/>
        <v>0.99071138908730949</v>
      </c>
      <c r="H15" s="45"/>
    </row>
    <row r="16" spans="1:10" s="37" customFormat="1" x14ac:dyDescent="0.3">
      <c r="A16" s="34"/>
      <c r="B16" s="35" t="s">
        <v>67</v>
      </c>
      <c r="C16" s="35"/>
      <c r="D16" s="36"/>
      <c r="E16" s="36"/>
      <c r="F16" s="36"/>
      <c r="G16" s="21"/>
      <c r="H16" s="46"/>
    </row>
    <row r="17" spans="1:8" ht="33.6" x14ac:dyDescent="0.3">
      <c r="A17" s="17">
        <v>1</v>
      </c>
      <c r="B17" s="16" t="s">
        <v>68</v>
      </c>
      <c r="C17" s="33">
        <v>746967</v>
      </c>
      <c r="D17" s="19">
        <v>4328909</v>
      </c>
      <c r="E17" s="19">
        <v>785296.3</v>
      </c>
      <c r="F17" s="21">
        <f>+E17/D17</f>
        <v>0.18140744007323786</v>
      </c>
      <c r="G17" s="21">
        <f t="shared" si="2"/>
        <v>1.0513132440924433</v>
      </c>
      <c r="H17" s="44"/>
    </row>
    <row r="18" spans="1:8" x14ac:dyDescent="0.3">
      <c r="A18" s="17">
        <v>2</v>
      </c>
      <c r="B18" s="16" t="s">
        <v>69</v>
      </c>
      <c r="C18" s="33">
        <v>24581</v>
      </c>
      <c r="D18" s="19">
        <v>40290</v>
      </c>
      <c r="E18" s="19">
        <v>28900.2</v>
      </c>
      <c r="F18" s="88">
        <f t="shared" ref="F18:F30" si="4">+E18/D18</f>
        <v>0.71730454206999261</v>
      </c>
      <c r="G18" s="21">
        <f t="shared" si="2"/>
        <v>1.1757129490256704</v>
      </c>
      <c r="H18" s="44"/>
    </row>
    <row r="19" spans="1:8" ht="33.6" x14ac:dyDescent="0.3">
      <c r="A19" s="17">
        <v>3</v>
      </c>
      <c r="B19" s="16" t="s">
        <v>70</v>
      </c>
      <c r="C19" s="33">
        <v>201045</v>
      </c>
      <c r="D19" s="19">
        <v>1109456</v>
      </c>
      <c r="E19" s="19">
        <v>205504.2</v>
      </c>
      <c r="F19" s="88">
        <f t="shared" si="4"/>
        <v>0.18522969815837673</v>
      </c>
      <c r="G19" s="21">
        <f t="shared" si="2"/>
        <v>1.0221801089308364</v>
      </c>
      <c r="H19" s="44"/>
    </row>
    <row r="20" spans="1:8" x14ac:dyDescent="0.3">
      <c r="A20" s="17">
        <v>4</v>
      </c>
      <c r="B20" s="16" t="s">
        <v>71</v>
      </c>
      <c r="C20" s="33">
        <v>22665</v>
      </c>
      <c r="D20" s="19">
        <v>217724</v>
      </c>
      <c r="E20" s="19">
        <v>35326.300000000003</v>
      </c>
      <c r="F20" s="88">
        <f t="shared" si="4"/>
        <v>0.16225266851610298</v>
      </c>
      <c r="G20" s="21">
        <f t="shared" si="2"/>
        <v>1.5586278402823739</v>
      </c>
      <c r="H20" s="44"/>
    </row>
    <row r="21" spans="1:8" ht="33.6" x14ac:dyDescent="0.3">
      <c r="A21" s="17">
        <v>5</v>
      </c>
      <c r="B21" s="16" t="s">
        <v>72</v>
      </c>
      <c r="C21" s="33">
        <v>8709</v>
      </c>
      <c r="D21" s="19">
        <v>48417</v>
      </c>
      <c r="E21" s="19">
        <v>9610.2999999999993</v>
      </c>
      <c r="F21" s="88">
        <f t="shared" si="4"/>
        <v>0.1984901997232377</v>
      </c>
      <c r="G21" s="21">
        <f t="shared" si="2"/>
        <v>1.1034906418647374</v>
      </c>
      <c r="H21" s="44"/>
    </row>
    <row r="22" spans="1:8" x14ac:dyDescent="0.3">
      <c r="A22" s="17">
        <v>6</v>
      </c>
      <c r="B22" s="16" t="s">
        <v>73</v>
      </c>
      <c r="C22" s="33">
        <v>16810</v>
      </c>
      <c r="D22" s="19">
        <v>86851</v>
      </c>
      <c r="E22" s="19">
        <v>18596.3</v>
      </c>
      <c r="F22" s="88">
        <f t="shared" si="4"/>
        <v>0.2141172813208829</v>
      </c>
      <c r="G22" s="21">
        <f t="shared" si="2"/>
        <v>1.1062641284949435</v>
      </c>
      <c r="H22" s="44"/>
    </row>
    <row r="23" spans="1:8" x14ac:dyDescent="0.3">
      <c r="A23" s="17">
        <v>7</v>
      </c>
      <c r="B23" s="16" t="s">
        <v>74</v>
      </c>
      <c r="C23" s="33">
        <v>19504</v>
      </c>
      <c r="D23" s="19">
        <v>171528</v>
      </c>
      <c r="E23" s="19">
        <v>17893</v>
      </c>
      <c r="F23" s="88">
        <f t="shared" si="4"/>
        <v>0.10431533044167716</v>
      </c>
      <c r="G23" s="21">
        <f t="shared" si="2"/>
        <v>0.91740155865463491</v>
      </c>
      <c r="H23" s="44"/>
    </row>
    <row r="24" spans="1:8" x14ac:dyDescent="0.3">
      <c r="A24" s="17">
        <v>8</v>
      </c>
      <c r="B24" s="16" t="s">
        <v>75</v>
      </c>
      <c r="C24" s="33">
        <v>200953</v>
      </c>
      <c r="D24" s="19">
        <v>2034780</v>
      </c>
      <c r="E24" s="19">
        <v>182484</v>
      </c>
      <c r="F24" s="88">
        <f t="shared" si="4"/>
        <v>8.9682422669772652E-2</v>
      </c>
      <c r="G24" s="21">
        <f t="shared" si="2"/>
        <v>0.90809293715445905</v>
      </c>
      <c r="H24" s="44"/>
    </row>
    <row r="25" spans="1:8" ht="33.6" x14ac:dyDescent="0.3">
      <c r="A25" s="17">
        <v>9</v>
      </c>
      <c r="B25" s="16" t="s">
        <v>76</v>
      </c>
      <c r="C25" s="33">
        <v>502498</v>
      </c>
      <c r="D25" s="19">
        <v>2150852</v>
      </c>
      <c r="E25" s="19">
        <v>480096</v>
      </c>
      <c r="F25" s="88">
        <f t="shared" si="4"/>
        <v>0.22321201086825129</v>
      </c>
      <c r="G25" s="21">
        <f t="shared" si="2"/>
        <v>0.95541872803473848</v>
      </c>
      <c r="H25" s="44"/>
    </row>
    <row r="26" spans="1:8" x14ac:dyDescent="0.3">
      <c r="A26" s="17">
        <v>10</v>
      </c>
      <c r="B26" s="16" t="s">
        <v>77</v>
      </c>
      <c r="C26" s="33">
        <v>295709</v>
      </c>
      <c r="D26" s="19">
        <v>1025896</v>
      </c>
      <c r="E26" s="19">
        <v>228873</v>
      </c>
      <c r="F26" s="88">
        <f t="shared" si="4"/>
        <v>0.22309571340564735</v>
      </c>
      <c r="G26" s="21">
        <f t="shared" si="2"/>
        <v>0.77398050110074434</v>
      </c>
      <c r="H26" s="44"/>
    </row>
    <row r="27" spans="1:8" x14ac:dyDescent="0.3">
      <c r="A27" s="17">
        <v>11</v>
      </c>
      <c r="B27" s="16" t="s">
        <v>84</v>
      </c>
      <c r="C27" s="33">
        <v>47964</v>
      </c>
      <c r="D27" s="19">
        <v>182554</v>
      </c>
      <c r="E27" s="19">
        <v>49181</v>
      </c>
      <c r="F27" s="88">
        <f t="shared" si="4"/>
        <v>0.26940521708645115</v>
      </c>
      <c r="G27" s="21">
        <f t="shared" si="2"/>
        <v>1.0253731965640898</v>
      </c>
      <c r="H27" s="44"/>
    </row>
    <row r="28" spans="1:8" x14ac:dyDescent="0.3">
      <c r="A28" s="17">
        <v>12</v>
      </c>
      <c r="B28" s="16" t="s">
        <v>85</v>
      </c>
      <c r="C28" s="33">
        <v>16854</v>
      </c>
      <c r="D28" s="19">
        <v>82512</v>
      </c>
      <c r="E28" s="19">
        <v>22246</v>
      </c>
      <c r="F28" s="88">
        <f t="shared" si="4"/>
        <v>0.26960926895481868</v>
      </c>
      <c r="G28" s="21">
        <f t="shared" si="2"/>
        <v>1.3199240536371188</v>
      </c>
      <c r="H28" s="44"/>
    </row>
    <row r="29" spans="1:8" x14ac:dyDescent="0.3">
      <c r="A29" s="17">
        <v>13</v>
      </c>
      <c r="B29" s="16" t="s">
        <v>91</v>
      </c>
      <c r="C29" s="33">
        <v>4929</v>
      </c>
      <c r="D29" s="19"/>
      <c r="E29" s="19"/>
      <c r="F29" s="88"/>
      <c r="G29" s="21"/>
      <c r="H29" s="44"/>
    </row>
    <row r="30" spans="1:8" x14ac:dyDescent="0.3">
      <c r="A30" s="17">
        <v>14</v>
      </c>
      <c r="B30" s="16" t="s">
        <v>86</v>
      </c>
      <c r="C30" s="33">
        <v>24328</v>
      </c>
      <c r="D30" s="19">
        <v>63902</v>
      </c>
      <c r="E30" s="19">
        <f>48708+984</f>
        <v>49692</v>
      </c>
      <c r="F30" s="88">
        <f t="shared" si="4"/>
        <v>0.77762824324747271</v>
      </c>
      <c r="G30" s="21">
        <f t="shared" si="2"/>
        <v>2.0425846760933903</v>
      </c>
      <c r="H30" s="44"/>
    </row>
    <row r="31" spans="1:8" s="4" customFormat="1" ht="33.6" x14ac:dyDescent="0.3">
      <c r="A31" s="14" t="s">
        <v>26</v>
      </c>
      <c r="B31" s="15" t="s">
        <v>23</v>
      </c>
      <c r="C31" s="24"/>
      <c r="D31" s="20">
        <v>11901</v>
      </c>
      <c r="E31" s="20"/>
      <c r="F31" s="22">
        <f t="shared" ref="F31" si="5">+E31/D31</f>
        <v>0</v>
      </c>
      <c r="G31" s="61"/>
      <c r="H31" s="45"/>
    </row>
    <row r="32" spans="1:8" s="4" customFormat="1" ht="33.6" x14ac:dyDescent="0.3">
      <c r="A32" s="14" t="s">
        <v>58</v>
      </c>
      <c r="B32" s="15" t="s">
        <v>24</v>
      </c>
      <c r="C32" s="15"/>
      <c r="D32" s="20">
        <v>1450</v>
      </c>
      <c r="E32" s="20"/>
      <c r="F32" s="22">
        <f t="shared" ref="F32" si="6">+E32/D32</f>
        <v>0</v>
      </c>
      <c r="G32" s="22"/>
      <c r="H32" s="45"/>
    </row>
    <row r="33" spans="1:8" s="4" customFormat="1" x14ac:dyDescent="0.3">
      <c r="A33" s="14" t="s">
        <v>78</v>
      </c>
      <c r="B33" s="15" t="s">
        <v>25</v>
      </c>
      <c r="C33" s="15"/>
      <c r="D33" s="20">
        <v>512325</v>
      </c>
      <c r="E33" s="20"/>
      <c r="F33" s="20"/>
      <c r="G33" s="22"/>
      <c r="H33" s="45"/>
    </row>
    <row r="34" spans="1:8" s="4" customFormat="1" ht="50.4" x14ac:dyDescent="0.3">
      <c r="A34" s="14" t="s">
        <v>88</v>
      </c>
      <c r="B34" s="15" t="s">
        <v>87</v>
      </c>
      <c r="C34" s="15"/>
      <c r="D34" s="20">
        <v>3032462</v>
      </c>
      <c r="E34" s="20"/>
      <c r="F34" s="20"/>
      <c r="G34" s="22"/>
      <c r="H34" s="43" t="s">
        <v>95</v>
      </c>
    </row>
    <row r="35" spans="1:8" s="4" customFormat="1" ht="33.6" x14ac:dyDescent="0.3">
      <c r="A35" s="14" t="s">
        <v>89</v>
      </c>
      <c r="B35" s="15" t="s">
        <v>106</v>
      </c>
      <c r="C35" s="15"/>
      <c r="D35" s="20">
        <v>39449</v>
      </c>
      <c r="E35" s="20"/>
      <c r="F35" s="20"/>
      <c r="G35" s="22"/>
      <c r="H35" s="45"/>
    </row>
    <row r="36" spans="1:8" ht="50.4" x14ac:dyDescent="0.3">
      <c r="A36" s="14" t="s">
        <v>7</v>
      </c>
      <c r="B36" s="15" t="s">
        <v>79</v>
      </c>
      <c r="C36" s="15"/>
      <c r="D36" s="20">
        <f>SUM(D37:D39)</f>
        <v>2464674</v>
      </c>
      <c r="E36" s="20">
        <f t="shared" ref="E36" si="7">SUM(E37:E39)</f>
        <v>0</v>
      </c>
      <c r="F36" s="20"/>
      <c r="G36" s="21"/>
      <c r="H36" s="44"/>
    </row>
    <row r="37" spans="1:8" ht="84" x14ac:dyDescent="0.3">
      <c r="A37" s="17">
        <v>1</v>
      </c>
      <c r="B37" s="16" t="s">
        <v>80</v>
      </c>
      <c r="C37" s="16"/>
      <c r="D37" s="19">
        <v>472921</v>
      </c>
      <c r="E37" s="19"/>
      <c r="F37" s="21"/>
      <c r="G37" s="21"/>
      <c r="H37" s="16" t="s">
        <v>97</v>
      </c>
    </row>
    <row r="38" spans="1:8" ht="33.6" x14ac:dyDescent="0.3">
      <c r="A38" s="17">
        <v>2</v>
      </c>
      <c r="B38" s="16" t="s">
        <v>81</v>
      </c>
      <c r="C38" s="16"/>
      <c r="D38" s="19">
        <v>1825177</v>
      </c>
      <c r="E38" s="19"/>
      <c r="F38" s="21"/>
      <c r="G38" s="21"/>
      <c r="H38" s="16" t="s">
        <v>98</v>
      </c>
    </row>
    <row r="39" spans="1:8" ht="50.4" x14ac:dyDescent="0.3">
      <c r="A39" s="102">
        <v>3</v>
      </c>
      <c r="B39" s="103" t="s">
        <v>82</v>
      </c>
      <c r="C39" s="103"/>
      <c r="D39" s="104">
        <v>166576</v>
      </c>
      <c r="E39" s="104"/>
      <c r="F39" s="105"/>
      <c r="G39" s="106"/>
      <c r="H39" s="103" t="s">
        <v>95</v>
      </c>
    </row>
  </sheetData>
  <mergeCells count="12">
    <mergeCell ref="F1:H1"/>
    <mergeCell ref="H5:H7"/>
    <mergeCell ref="A3:H3"/>
    <mergeCell ref="G6:G7"/>
    <mergeCell ref="A5:A7"/>
    <mergeCell ref="B5:B7"/>
    <mergeCell ref="D5:D7"/>
    <mergeCell ref="E5:E7"/>
    <mergeCell ref="F6:F7"/>
    <mergeCell ref="F5:G5"/>
    <mergeCell ref="C5:C7"/>
    <mergeCell ref="E4:H4"/>
  </mergeCells>
  <pageMargins left="0.55118110236220474" right="0.19685039370078741" top="0.35433070866141736" bottom="0.35433070866141736" header="0.31496062992125984" footer="0.31496062992125984"/>
  <pageSetup paperSize="9" scale="90" orientation="portrait" r:id="rId1"/>
  <ignoredErrors>
    <ignoredError sqref="D15 E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59</vt:lpstr>
      <vt:lpstr>60</vt:lpstr>
      <vt:lpstr>61</vt:lpstr>
      <vt:lpstr>'61'!Print_Titles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Admin</cp:lastModifiedBy>
  <cp:lastPrinted>2018-04-16T08:53:04Z</cp:lastPrinted>
  <dcterms:created xsi:type="dcterms:W3CDTF">2017-05-09T02:53:58Z</dcterms:created>
  <dcterms:modified xsi:type="dcterms:W3CDTF">2018-04-16T09:09:33Z</dcterms:modified>
</cp:coreProperties>
</file>