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72" windowWidth="19440" windowHeight="7932" activeTab="2"/>
  </bookViews>
  <sheets>
    <sheet name="59" sheetId="1" r:id="rId1"/>
    <sheet name="60" sheetId="2" r:id="rId2"/>
    <sheet name="61" sheetId="3" r:id="rId3"/>
    <sheet name="Sheet1" sheetId="4" r:id="rId4"/>
  </sheets>
  <definedNames>
    <definedName name="_xlnm.Print_Titles" localSheetId="2">'61'!$5:$8</definedName>
  </definedNames>
  <calcPr calcId="144525"/>
</workbook>
</file>

<file path=xl/calcChain.xml><?xml version="1.0" encoding="utf-8"?>
<calcChain xmlns="http://schemas.openxmlformats.org/spreadsheetml/2006/main">
  <c r="E15" i="3" l="1"/>
  <c r="E18" i="1" s="1"/>
  <c r="E11" i="3"/>
  <c r="E12" i="3" s="1"/>
  <c r="F29" i="3"/>
  <c r="E36" i="2"/>
  <c r="E35" i="2"/>
  <c r="E29" i="2"/>
  <c r="E18" i="2"/>
  <c r="D29" i="2"/>
  <c r="D18" i="2"/>
  <c r="D11" i="2"/>
  <c r="G24" i="2"/>
  <c r="E17" i="1" l="1"/>
  <c r="G13" i="3"/>
  <c r="D21" i="1"/>
  <c r="D20" i="1"/>
  <c r="D19" i="1"/>
  <c r="D18" i="1"/>
  <c r="D17" i="1"/>
  <c r="D33" i="3" l="1"/>
  <c r="D23" i="1" s="1"/>
  <c r="E10" i="3"/>
  <c r="D30" i="3"/>
  <c r="D10" i="3" l="1"/>
  <c r="D22" i="1"/>
  <c r="G14" i="1"/>
  <c r="F14" i="1"/>
  <c r="D9" i="1"/>
  <c r="D8" i="1" s="1"/>
  <c r="F36" i="2"/>
  <c r="G36" i="2"/>
  <c r="G35" i="2"/>
  <c r="F35" i="2"/>
  <c r="E34" i="2"/>
  <c r="D34" i="2"/>
  <c r="C34" i="2"/>
  <c r="F29" i="2"/>
  <c r="H28" i="2"/>
  <c r="H29" i="2" s="1"/>
  <c r="G28" i="2"/>
  <c r="F28" i="2"/>
  <c r="D27" i="2"/>
  <c r="C27" i="2"/>
  <c r="G26" i="2"/>
  <c r="F26" i="2"/>
  <c r="G25" i="2"/>
  <c r="F25" i="2"/>
  <c r="F24" i="2"/>
  <c r="G23" i="2"/>
  <c r="F23" i="2"/>
  <c r="G22" i="2"/>
  <c r="F21" i="2"/>
  <c r="G20" i="2"/>
  <c r="F20" i="2"/>
  <c r="G19" i="2"/>
  <c r="F19" i="2"/>
  <c r="C18" i="2"/>
  <c r="G17" i="2"/>
  <c r="F17" i="2"/>
  <c r="G16" i="2"/>
  <c r="F16" i="2"/>
  <c r="G15" i="2"/>
  <c r="F15" i="2"/>
  <c r="G14" i="2"/>
  <c r="F14" i="2"/>
  <c r="G13" i="2"/>
  <c r="F13" i="2"/>
  <c r="G12" i="2"/>
  <c r="F12" i="2"/>
  <c r="G11" i="2"/>
  <c r="F11" i="2"/>
  <c r="D10" i="2"/>
  <c r="I10" i="2" s="1"/>
  <c r="C10" i="2"/>
  <c r="H10" i="2" s="1"/>
  <c r="F26" i="3"/>
  <c r="F25" i="3"/>
  <c r="F24" i="3"/>
  <c r="F23" i="3"/>
  <c r="F22" i="3"/>
  <c r="F21" i="3"/>
  <c r="F20" i="3"/>
  <c r="F19" i="3"/>
  <c r="F18" i="3"/>
  <c r="F17" i="3"/>
  <c r="F13" i="3"/>
  <c r="F12" i="3"/>
  <c r="G12" i="3"/>
  <c r="F34" i="2" l="1"/>
  <c r="C9" i="2"/>
  <c r="C8" i="2" s="1"/>
  <c r="G34" i="2"/>
  <c r="D9" i="2"/>
  <c r="D8" i="2" s="1"/>
  <c r="G21" i="2"/>
  <c r="G29" i="2"/>
  <c r="E27" i="2"/>
  <c r="E12" i="1" s="1"/>
  <c r="F27" i="3"/>
  <c r="F28" i="3"/>
  <c r="G26" i="3"/>
  <c r="G25" i="3"/>
  <c r="G24" i="3"/>
  <c r="G22" i="3"/>
  <c r="G21" i="3"/>
  <c r="G20" i="3"/>
  <c r="G19" i="3"/>
  <c r="G18" i="3"/>
  <c r="F21" i="1"/>
  <c r="F20" i="1"/>
  <c r="F19" i="1"/>
  <c r="D16" i="1"/>
  <c r="D15" i="1" s="1"/>
  <c r="F12" i="1" l="1"/>
  <c r="G12" i="1"/>
  <c r="F11" i="3"/>
  <c r="F17" i="1"/>
  <c r="D9" i="3"/>
  <c r="F27" i="2"/>
  <c r="G27" i="2"/>
  <c r="G18" i="2"/>
  <c r="E10" i="2"/>
  <c r="F18" i="2"/>
  <c r="G23" i="3"/>
  <c r="G11" i="3"/>
  <c r="G17" i="1"/>
  <c r="G17" i="3"/>
  <c r="J10" i="2" l="1"/>
  <c r="E10" i="1"/>
  <c r="F10" i="2"/>
  <c r="E9" i="2"/>
  <c r="G10" i="2"/>
  <c r="F15" i="3"/>
  <c r="G15" i="3"/>
  <c r="K10" i="2" l="1"/>
  <c r="L10" i="2"/>
  <c r="F10" i="1"/>
  <c r="G10" i="1"/>
  <c r="E9" i="1"/>
  <c r="F9" i="2"/>
  <c r="G9" i="2"/>
  <c r="E8" i="2"/>
  <c r="H9" i="2"/>
  <c r="E9" i="3"/>
  <c r="J9" i="3" s="1"/>
  <c r="F10" i="3"/>
  <c r="G10" i="3"/>
  <c r="F18" i="1"/>
  <c r="E16" i="1"/>
  <c r="G18" i="1"/>
  <c r="G9" i="1" l="1"/>
  <c r="E8" i="1"/>
  <c r="F9" i="1"/>
  <c r="H8" i="2"/>
  <c r="F8" i="2"/>
  <c r="G8" i="2"/>
  <c r="F9" i="3"/>
  <c r="I11" i="3"/>
  <c r="I9" i="3"/>
  <c r="G9" i="3"/>
  <c r="E15" i="1"/>
  <c r="I15" i="1" s="1"/>
  <c r="F16" i="1"/>
  <c r="G16" i="1"/>
  <c r="F8" i="1" l="1"/>
  <c r="G8" i="1"/>
  <c r="F15" i="1"/>
  <c r="G15" i="1"/>
</calcChain>
</file>

<file path=xl/sharedStrings.xml><?xml version="1.0" encoding="utf-8"?>
<sst xmlns="http://schemas.openxmlformats.org/spreadsheetml/2006/main" count="232" uniqueCount="160">
  <si>
    <t>STT</t>
  </si>
  <si>
    <t>NỘI DUNG</t>
  </si>
  <si>
    <t xml:space="preserve">DỰ TOÁN NĂM </t>
  </si>
  <si>
    <t>SO SÁNH ƯỚC THỰC HIỆN VỚI (%)</t>
  </si>
  <si>
    <t>DỰ TOÁN NĂM</t>
  </si>
  <si>
    <t>CÙNG KỲ NĂM TRƯỚC</t>
  </si>
  <si>
    <t>A</t>
  </si>
  <si>
    <t>B</t>
  </si>
  <si>
    <t>3=2/1</t>
  </si>
  <si>
    <t>TỔNG NGUỒN THU NSNN TRÊN ĐỊA BÀN</t>
  </si>
  <si>
    <t>I</t>
  </si>
  <si>
    <t>Thu cân đối NSNN</t>
  </si>
  <si>
    <t>Thu nội địa</t>
  </si>
  <si>
    <t>Thu từ dầu thô</t>
  </si>
  <si>
    <t>Thu cân đối từ hoạt động xuất khẩu, nhập khẩu</t>
  </si>
  <si>
    <t>Thu viện trợ</t>
  </si>
  <si>
    <t>II</t>
  </si>
  <si>
    <t>Thu chuyển nguồn từ năm trước chuyển sang</t>
  </si>
  <si>
    <t>TỔNG CHI NSĐP</t>
  </si>
  <si>
    <t> I</t>
  </si>
  <si>
    <t>Chi cân đối NSĐP</t>
  </si>
  <si>
    <t>Chi đầu tư phát triển</t>
  </si>
  <si>
    <t>Chi thường xuyên</t>
  </si>
  <si>
    <t>Chi trả nợ lãi các khoản do chính quyền địa phương vay</t>
  </si>
  <si>
    <t>Chi bổ sung quỹ dự trữ tài chính</t>
  </si>
  <si>
    <t>Dự phòng ngân sách</t>
  </si>
  <si>
    <t>III</t>
  </si>
  <si>
    <t>Chi từ nguồn bổ sung có mục tiêu từ NSTW cho NSĐP</t>
  </si>
  <si>
    <t>C</t>
  </si>
  <si>
    <t>BỘI CHI NSĐP/ BỘI THU NSĐP</t>
  </si>
  <si>
    <t>D</t>
  </si>
  <si>
    <t>CHI TRẢ NỢ GỐC</t>
  </si>
  <si>
    <t>Biểu số 59/CK-NSNN</t>
  </si>
  <si>
    <t>UBND TỈNH QUẢNG NAM</t>
  </si>
  <si>
    <t>Đơn vị: Triệu đồng</t>
  </si>
  <si>
    <t>TỔNG THU NSNN TRÊN ĐỊA BÀN</t>
  </si>
  <si>
    <t>Thu từ khu vực DNNN</t>
  </si>
  <si>
    <t>Thu từ khu vực doanh nghiệp có vốn đầu tư nước ngoài</t>
  </si>
  <si>
    <t>Thu từ khu vực kinh tế ngoài quốc doanh</t>
  </si>
  <si>
    <t>Thuế thu nhập cá nhân</t>
  </si>
  <si>
    <t>Thuế bảo vệ môi trường</t>
  </si>
  <si>
    <t>Lệ phí trước bạ</t>
  </si>
  <si>
    <t>Các loại phí, lệ phí</t>
  </si>
  <si>
    <t>Các khoản thu về nhà, đất</t>
  </si>
  <si>
    <t>-</t>
  </si>
  <si>
    <t>Thuế sử dụng đất phi nông nghiệp</t>
  </si>
  <si>
    <t>Thu tiền sử dụng đất</t>
  </si>
  <si>
    <t>Tiền cho thuê đất, thuê mặt nước</t>
  </si>
  <si>
    <t>Tiền cho thuê và tiền bán nhà ở thuộc sở hữu nhà nước</t>
  </si>
  <si>
    <t>Thu từ hoạt động xổ số kiến thiết</t>
  </si>
  <si>
    <t>Thu khác ngân sách</t>
  </si>
  <si>
    <t>Thu từ hoạt động xuất nhập khẩu</t>
  </si>
  <si>
    <t>Thuế giá trị gia tăng thu từ hàng hóa nhập khẩu</t>
  </si>
  <si>
    <t>Thuế xuất khẩu</t>
  </si>
  <si>
    <t>Thuế nhập khẩu</t>
  </si>
  <si>
    <t>Thuế tiêu tiêu thụ đặc biệt thu từ hàng hóa nhập khẩu</t>
  </si>
  <si>
    <t>Thuế bảo vệ môi trường thu từ hàng hóa nhập khẩu</t>
  </si>
  <si>
    <t>IV</t>
  </si>
  <si>
    <t xml:space="preserve">THU NSĐP ĐƯỢC HƯỞNG THEO PHÂN CẤP </t>
  </si>
  <si>
    <t>Từ các khoản thu phân chia</t>
  </si>
  <si>
    <t>Các khoản thu NSĐP được hưởng 100%</t>
  </si>
  <si>
    <t>Biểu số 60/CK-NSNN</t>
  </si>
  <si>
    <t>CHI CÂN ĐỐI NSĐP</t>
  </si>
  <si>
    <t>Chi đầu tư cho các dự án</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</si>
  <si>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</si>
  <si>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</si>
  <si>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</si>
  <si>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</si>
  <si>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</si>
  <si>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</si>
  <si>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</si>
  <si>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</si>
  <si>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</si>
  <si>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</si>
  <si>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</si>
  <si>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nhà nước, đảng, đoàn thể</t>
  </si>
  <si>
    <t>Chi bảo đảm xã hội</t>
  </si>
  <si>
    <t>V</t>
  </si>
  <si>
    <t>CHI TỪ NGUỒN BỔ SUNG CÓ MỤC TIÊU TỪ NSTW CHO NSĐP</t>
  </si>
  <si>
    <t>Chương trình mục tiêu quốc gia</t>
  </si>
  <si>
    <t>Cho các chương trình dự án quan trọng vốn đầu tư</t>
  </si>
  <si>
    <t>Cho các nhiệm vụ, chính sách kinh phí thường xuyên</t>
  </si>
  <si>
    <t>Biểu số 61/CK-NSNN</t>
  </si>
  <si>
    <t>VI</t>
  </si>
  <si>
    <t>CÙNG KỲ CÁC NĂM TRƯỚC</t>
  </si>
  <si>
    <t>Thu từ quỹ đất công ích và thu hoa lợi công sản khác, thu khác ngân sách xã</t>
  </si>
  <si>
    <t>GHI CHÚ</t>
  </si>
  <si>
    <t>Khi chi thể hiện từng sự nghiệp của chi thường xuyên</t>
  </si>
  <si>
    <t>Khi chi thể hiện từng sự nghiệp của thường xuyên và từng lĩnh vực của đầu tư</t>
  </si>
  <si>
    <t>Khi chi thể hiện ở chi đầu tư</t>
  </si>
  <si>
    <t>Ghi chú</t>
  </si>
  <si>
    <t>5</t>
  </si>
  <si>
    <t>ĐVT: Triệu đồng</t>
  </si>
  <si>
    <t>TỔNG CHI NSĐP (A+B)</t>
  </si>
  <si>
    <t>TT</t>
  </si>
  <si>
    <t>Nội dung</t>
  </si>
  <si>
    <t>Biểu mẫu</t>
  </si>
  <si>
    <t xml:space="preserve">33-45 </t>
  </si>
  <si>
    <t>46-58</t>
  </si>
  <si>
    <t>Công khai số liệu và thuyết minh tình hình thực hiện dự toán NSĐP quý đã được báo cáo UBND cấp tỉnh</t>
  </si>
  <si>
    <t>Công khai số liệu và thuyết minh tình hình thực hiện dự toán NSĐP 6 tháng đã được báo cáo UBND cấp tỉnh</t>
  </si>
  <si>
    <t>Công khai số liệu và thuyết minh tình hình thực hiện dự toán NSĐP năm đã được báo cáo UBND cấp tỉnh</t>
  </si>
  <si>
    <t>59-61</t>
  </si>
  <si>
    <t>Công khai số liệu và thuyết minh quyết toán NSĐP đã được HĐND cấp tỉnh phê chuẩn</t>
  </si>
  <si>
    <t>62-68</t>
  </si>
  <si>
    <t>Khi UBND tỉnh trình HĐND tỉnh</t>
  </si>
  <si>
    <t>Công khai trên cổng thông tin điện tử của UBND tỉnh và Cổng thông tin của Sở Tài chính</t>
  </si>
  <si>
    <t>Vốn đầu tư thực hiện thuộc nguồn vốn NSNN do địa phương quản lý</t>
  </si>
  <si>
    <t>002.T/BCS-XDĐT</t>
  </si>
  <si>
    <t>Tháng</t>
  </si>
  <si>
    <t>Ngáy 12 sau tháng báo cáo</t>
  </si>
  <si>
    <t>Thu, vay NSNN tỉnh</t>
  </si>
  <si>
    <t>004.Q/BCS-TKQG</t>
  </si>
  <si>
    <t>Qúy</t>
  </si>
  <si>
    <t>Ngày 12 tháng đầu quý sau quý báo cáo</t>
  </si>
  <si>
    <t>Chi ngân sách nhà nước tỉnh</t>
  </si>
  <si>
    <t>005.Q/BCS-TKQG</t>
  </si>
  <si>
    <t>Chi NSNN tỉnh cho một số lĩnh vực</t>
  </si>
  <si>
    <t>006.H/BCS-TKQG</t>
  </si>
  <si>
    <t>6 tháng</t>
  </si>
  <si>
    <t>Ngày 12/7</t>
  </si>
  <si>
    <t>Năm</t>
  </si>
  <si>
    <t>Gía trị tài sản cố định của cơ quan hành chính và đơn vị sự nghiệp NN trên địa bàn</t>
  </si>
  <si>
    <t>013.N/BCS-XDĐT</t>
  </si>
  <si>
    <t>28/3 năm sau năm báo cáo</t>
  </si>
  <si>
    <t>Vốn đầu tư thực hiện trên địa bàn theo nguồn vốn và khoản mục đầu tư</t>
  </si>
  <si>
    <t>006.N/BCS-XDĐT</t>
  </si>
  <si>
    <t>12/02 năm sau</t>
  </si>
  <si>
    <t>Vốn đầu tư thực hiện trên địa bàn theo mục đích đầu tư</t>
  </si>
  <si>
    <t>11.N/BCS-XDĐT</t>
  </si>
  <si>
    <t>Hình thức công khai bắt buộc/kỳ báo cáo</t>
  </si>
  <si>
    <r>
      <t xml:space="preserve">Công khai số liệu dự toán NSĐP và phân bổ NS cấp tỉnh </t>
    </r>
    <r>
      <rPr>
        <b/>
        <sz val="12"/>
        <color theme="1"/>
        <rFont val="Times New Roman"/>
        <family val="1"/>
      </rPr>
      <t>trình HĐND</t>
    </r>
    <r>
      <rPr>
        <sz val="12"/>
        <color theme="1"/>
        <rFont val="Times New Roman"/>
        <family val="1"/>
      </rPr>
      <t xml:space="preserve"> cấp tỉnh</t>
    </r>
  </si>
  <si>
    <r>
      <rPr>
        <b/>
        <sz val="12"/>
        <color theme="1"/>
        <rFont val="Times New Roman"/>
        <family val="1"/>
      </rPr>
      <t xml:space="preserve">Chậm nhất 5 ngày làm việc </t>
    </r>
    <r>
      <rPr>
        <sz val="12"/>
        <color theme="1"/>
        <rFont val="Times New Roman"/>
        <family val="1"/>
      </rPr>
      <t>kể từ ngày UBND cấp tỉnh gửi đại biểu HĐND cấp tỉnh</t>
    </r>
  </si>
  <si>
    <r>
      <t>Công khai số liệu dự toán NSĐP và phân bổ NS cấp tỉnh</t>
    </r>
    <r>
      <rPr>
        <b/>
        <sz val="12"/>
        <color theme="1"/>
        <rFont val="Times New Roman"/>
        <family val="1"/>
      </rPr>
      <t xml:space="preserve"> đã được HĐND quyết định</t>
    </r>
  </si>
  <si>
    <r>
      <rPr>
        <b/>
        <sz val="12"/>
        <color theme="1"/>
        <rFont val="Times New Roman"/>
        <family val="1"/>
      </rPr>
      <t xml:space="preserve">Chậm nhất 30 ngày, </t>
    </r>
    <r>
      <rPr>
        <sz val="12"/>
        <color theme="1"/>
        <rFont val="Times New Roman"/>
        <family val="1"/>
      </rPr>
      <t>kể từ ngày HĐND tỉnh ban hành NĐ giao dự toán</t>
    </r>
  </si>
  <si>
    <r>
      <rPr>
        <b/>
        <sz val="12"/>
        <color theme="1"/>
        <rFont val="Times New Roman"/>
        <family val="1"/>
      </rPr>
      <t xml:space="preserve">Chậm nhất 15 ngày, </t>
    </r>
    <r>
      <rPr>
        <sz val="12"/>
        <color theme="1"/>
        <rFont val="Times New Roman"/>
        <family val="1"/>
      </rPr>
      <t>kể từ ngày kết thúc quý</t>
    </r>
  </si>
  <si>
    <r>
      <rPr>
        <b/>
        <sz val="12"/>
        <color theme="1"/>
        <rFont val="Times New Roman"/>
        <family val="1"/>
      </rPr>
      <t xml:space="preserve">Chậm nhất 15 ngày, </t>
    </r>
    <r>
      <rPr>
        <sz val="12"/>
        <color theme="1"/>
        <rFont val="Times New Roman"/>
        <family val="1"/>
      </rPr>
      <t>kể từ ngày kết thúc 6 tháng</t>
    </r>
  </si>
  <si>
    <r>
      <rPr>
        <b/>
        <sz val="12"/>
        <color theme="1"/>
        <rFont val="Times New Roman"/>
        <family val="1"/>
      </rPr>
      <t xml:space="preserve">Chậm nhất 30 ngày, </t>
    </r>
    <r>
      <rPr>
        <sz val="12"/>
        <color theme="1"/>
        <rFont val="Times New Roman"/>
        <family val="1"/>
      </rPr>
      <t>kể từ ngày HĐND tỉnh phê chuẩn</t>
    </r>
  </si>
  <si>
    <t>Báo cáo thu thập hệ thống chỉ tiêu thống kê (theo QĐ 4398/QĐ-UBND)</t>
  </si>
  <si>
    <t>Báo cáo nợ vay (theo TT 126/2017/TT-BTC)</t>
  </si>
  <si>
    <t>Thực hiện vay và trả nợ của tỉnh</t>
  </si>
  <si>
    <t>2.01</t>
  </si>
  <si>
    <t>2.02</t>
  </si>
  <si>
    <t>Thực hiện vay và trả nợ nguồn vay lại vốn vay nước ngoài của Chính phủ</t>
  </si>
  <si>
    <t>Thời gian công khai/báo cáo</t>
  </si>
  <si>
    <t>31/7 hàng năm</t>
  </si>
  <si>
    <t>15/02 của năm sau</t>
  </si>
  <si>
    <t>Về dự toán, quyết toán (theo TT 343/2016/-BTC)</t>
  </si>
  <si>
    <t>CÂN ĐỐI NGÂN SÁCH ĐỊA PHƯƠNG QUÝ I/2019</t>
  </si>
  <si>
    <t>ƯỚC THỰC HIỆN QUÝ I/2019</t>
  </si>
  <si>
    <t>ƯỚC THỰC HIỆN THU NGÂN SÁCH NHÀ NƯỚC QUÝ I/2019</t>
  </si>
  <si>
    <t>ƯỚC THỰC HIỆN CHI NGÂN SÁCH ĐỊA PHƯƠNG QUÝ I/2019</t>
  </si>
  <si>
    <t>quý I/2018</t>
  </si>
  <si>
    <t>Chi cải cách tiền lương</t>
  </si>
  <si>
    <t>Tạo nguồn CCTL</t>
  </si>
  <si>
    <t>Chi thực hiện điều chỉnh CCTL, chi thực hiện các chính sách ASXH</t>
  </si>
  <si>
    <t>Qúy I/2018</t>
  </si>
  <si>
    <t>Khi chi thể hiện từng sự nghiệp ở chi thường xuyên</t>
  </si>
  <si>
    <t>THỰC HIỆN 31/03/2018</t>
  </si>
  <si>
    <t>Thu tiền cấp quyền khai thác khoáng sản, tài nguyên nước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</si>
</sst>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23" x14ac:knownFonts="1">
    <font>
      <sz val="11"/>
      <color theme="1"/>
      <name val="Calibri"/>
      <family val="2"/>
      <scheme val="minor"/>
    </font>
    <font>
      <b/>
      <sz val="12"/>
      <color rgb="FF000000"/>
      <name val="Times New Roman"/>
      <family val="1"/>
    </font>
    <font>
      <sz val="12"/>
      <color theme="1"/>
      <name val="Times New Roman"/>
      <family val="1"/>
    </font>
    <font>
      <b/>
      <sz val="12"/>
      <name val="Times New Roman"/>
      <family val="1"/>
    </font>
    <font>
      <sz val="12"/>
      <name val="Times New Roman"/>
      <family val="1"/>
    </font>
    <font>
      <i/>
      <sz val="12"/>
      <name val="Times New Roman"/>
      <family val="1"/>
    </font>
    <font>
      <b/>
      <sz val="12"/>
      <color theme="1"/>
      <name val="Times New Roman"/>
      <family val="1"/>
    </font>
    <font>
      <b/>
      <sz val="13"/>
      <color theme="1"/>
      <name val="Times New Roman"/>
      <family val="1"/>
    </font>
    <font>
      <sz val="13"/>
      <color theme="1"/>
      <name val="Times New Roman"/>
      <family val="1"/>
    </font>
    <font>
      <b/>
      <sz val="13"/>
      <color rgb="FF000000"/>
      <name val="Times New Roman"/>
      <family val="1"/>
    </font>
    <font>
      <b/>
      <sz val="13"/>
      <name val="Times New Roman"/>
      <family val="1"/>
    </font>
    <font>
      <sz val="13"/>
      <name val="Times New Roman"/>
      <family val="1"/>
    </font>
    <font>
      <sz val="11"/>
      <color theme="1"/>
      <name val="Calibri"/>
      <family val="2"/>
      <scheme val="minor"/>
    </font>
    <font>
      <b/>
      <sz val="13"/>
      <color rgb="FFFF0000"/>
      <name val="Times New Roman"/>
      <family val="1"/>
    </font>
    <font>
      <i/>
      <sz val="13"/>
      <name val="Times New Roman"/>
      <family val="1"/>
    </font>
    <font>
      <i/>
      <sz val="13"/>
      <color theme="1"/>
      <name val="Times New Roman"/>
      <family val="1"/>
    </font>
    <font>
      <b/>
      <sz val="12"/>
      <color rgb="FFFF0000"/>
      <name val="Times New Roman"/>
      <family val="1"/>
    </font>
    <font>
      <sz val="13"/>
      <color rgb="FFFF0000"/>
      <name val="Times New Roman"/>
      <family val="1"/>
    </font>
    <font>
      <sz val="12"/>
      <color rgb="FFFF0000"/>
      <name val="Times New Roman"/>
      <family val="1"/>
    </font>
    <font>
      <sz val="12"/>
      <color rgb="FF000000"/>
      <name val="Times New Roman"/>
      <family val="1"/>
    </font>
    <font>
      <i/>
      <sz val="13"/>
      <color theme="1"/>
      <name val="Times New Roman"/>
      <family val="1"/>
      <charset val="163"/>
    </font>
    <font>
      <b/>
      <sz val="11"/>
      <name val="Times New Roman"/>
      <family val="1"/>
    </font>
    <font>
      <i/>
      <sz val="13"/>
      <color rgb="FF000000"/>
      <name val="Times New Roman"/>
      <family val="1"/>
      <charset val="163"/>
    </font>
  </fonts>
  <fills count="3">
    <fill>
      <patternFill patternType="none"/>
    </fill>
    <fill>
      <patternFill patternType="gray125"/>
    </fill>
    <fill>
      <patternFill patternType="solid">
        <fgColor indexed="9"/>
        <bgColor indexed="64"/>
      </patternFill>
    </fill>
  </fills>
  <borders count="18">
    <border>
      <left/>
      <right/>
      <top/>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hair">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rgb="FF000000"/>
      </left>
      <right style="thin">
        <color rgb="FF000000"/>
      </right>
      <top style="thin">
        <color indexed="64"/>
      </top>
      <bottom style="hair">
        <color rgb="FF000000"/>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thin">
        <color rgb="FF000000"/>
      </left>
      <right style="thin">
        <color rgb="FF000000"/>
      </right>
      <top style="hair">
        <color indexed="64"/>
      </top>
      <bottom style="thin">
        <color rgb="FF000000"/>
      </bottom>
      <diagonal/>
    </border>
    <border>
      <left style="thin">
        <color indexed="64"/>
      </left>
      <right style="thin">
        <color indexed="64"/>
      </right>
      <top style="hair">
        <color indexed="64"/>
      </top>
      <bottom style="thin">
        <color rgb="FF000000"/>
      </bottom>
      <diagonal/>
    </border>
    <border>
      <left style="thin">
        <color indexed="64"/>
      </left>
      <right/>
      <top style="hair">
        <color indexed="64"/>
      </top>
      <bottom style="hair">
        <color indexed="64"/>
      </bottom>
      <diagonal/>
    </border>
    <border>
      <left style="thin">
        <color indexed="64"/>
      </left>
      <right/>
      <top style="hair">
        <color indexed="64"/>
      </top>
      <bottom style="thin">
        <color rgb="FF000000"/>
      </bottom>
      <diagonal/>
    </border>
  </borders>
  <cellStyleXfs count="2">
    <xf numFmtId="0" fontId="0" fillId="0" borderId="0"/>
    <xf numFmtId="164" fontId="12" fillId="0" borderId="0" applyFont="0" applyFill="0" applyBorder="0" applyAlignment="0" applyProtection="0"/>
  </cellStyleXfs>
  <cellXfs count="153">
    <xf numFmtId="0" fontId="0" fillId="0" borderId="0" xfId="0"/>
    <xf numFmtId="0" fontId="2" fillId="0" borderId="0" xfId="0" applyFont="1"/>
    <xf numFmtId="0" fontId="6" fillId="0" borderId="0" xfId="0" applyFont="1"/>
    <xf numFmtId="0" fontId="4" fillId="0" borderId="3" xfId="0" applyFont="1" applyBorder="1" applyAlignment="1">
      <alignment horizontal="center" wrapText="1"/>
    </xf>
    <xf numFmtId="0" fontId="7" fillId="0" borderId="0" xfId="0" applyFont="1"/>
    <xf numFmtId="0" fontId="8" fillId="0" borderId="0" xfId="0" applyFont="1"/>
    <xf numFmtId="0" fontId="11" fillId="0" borderId="1" xfId="0" applyFont="1" applyBorder="1" applyAlignment="1">
      <alignment horizontal="center" vertical="top" wrapText="1"/>
    </xf>
    <xf numFmtId="0" fontId="10" fillId="0" borderId="1" xfId="0" applyFont="1" applyBorder="1" applyAlignment="1">
      <alignment horizontal="center" vertical="top" wrapText="1"/>
    </xf>
    <xf numFmtId="0" fontId="10" fillId="0" borderId="1" xfId="0" applyFont="1" applyBorder="1" applyAlignment="1">
      <alignment vertical="top" wrapText="1"/>
    </xf>
    <xf numFmtId="0" fontId="11" fillId="0" borderId="1" xfId="0" applyFont="1" applyBorder="1" applyAlignment="1">
      <alignment vertical="top" wrapText="1"/>
    </xf>
    <xf numFmtId="0" fontId="11" fillId="0" borderId="3" xfId="0" applyFont="1" applyBorder="1" applyAlignment="1">
      <alignment horizontal="center" wrapText="1"/>
    </xf>
    <xf numFmtId="0" fontId="11" fillId="0" borderId="3" xfId="0" applyFont="1" applyBorder="1" applyAlignment="1">
      <alignment horizontal="center" vertical="top" wrapText="1"/>
    </xf>
    <xf numFmtId="0" fontId="10" fillId="0" borderId="4" xfId="0" applyFont="1" applyBorder="1" applyAlignment="1">
      <alignment horizontal="center" vertical="center" wrapText="1"/>
    </xf>
    <xf numFmtId="0" fontId="10" fillId="0" borderId="4"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3" fontId="10" fillId="0" borderId="4" xfId="0" applyNumberFormat="1" applyFont="1" applyBorder="1" applyAlignment="1">
      <alignment horizontal="right" vertical="center" wrapText="1"/>
    </xf>
    <xf numFmtId="3" fontId="11" fillId="0" borderId="1" xfId="0" applyNumberFormat="1" applyFont="1" applyBorder="1" applyAlignment="1">
      <alignment horizontal="right" vertical="center" wrapText="1"/>
    </xf>
    <xf numFmtId="3" fontId="10" fillId="0" borderId="1" xfId="0" applyNumberFormat="1" applyFont="1" applyBorder="1" applyAlignment="1">
      <alignment horizontal="right" vertical="center" wrapText="1"/>
    </xf>
    <xf numFmtId="9" fontId="4" fillId="2" borderId="7" xfId="0" applyNumberFormat="1" applyFont="1" applyFill="1" applyBorder="1" applyAlignment="1">
      <alignment horizontal="center" vertical="center" wrapText="1"/>
    </xf>
    <xf numFmtId="9" fontId="3" fillId="2" borderId="7" xfId="0" applyNumberFormat="1" applyFont="1" applyFill="1" applyBorder="1" applyAlignment="1">
      <alignment horizontal="center" vertical="center" wrapText="1"/>
    </xf>
    <xf numFmtId="0" fontId="10" fillId="0" borderId="3" xfId="0" applyFont="1" applyBorder="1" applyAlignment="1">
      <alignment horizontal="center" vertical="center" wrapText="1"/>
    </xf>
    <xf numFmtId="3" fontId="10" fillId="0" borderId="1" xfId="0" applyNumberFormat="1" applyFont="1" applyBorder="1" applyAlignment="1">
      <alignment vertical="center" wrapText="1"/>
    </xf>
    <xf numFmtId="3" fontId="11" fillId="0" borderId="1" xfId="0" applyNumberFormat="1" applyFont="1" applyBorder="1" applyAlignment="1">
      <alignment vertical="center" wrapText="1"/>
    </xf>
    <xf numFmtId="3" fontId="10" fillId="0" borderId="8" xfId="0" applyNumberFormat="1" applyFont="1" applyBorder="1" applyAlignment="1">
      <alignment vertical="center" wrapText="1"/>
    </xf>
    <xf numFmtId="3" fontId="10" fillId="0" borderId="1" xfId="1" applyNumberFormat="1" applyFont="1" applyBorder="1" applyAlignment="1">
      <alignment horizontal="right" vertical="center" wrapText="1"/>
    </xf>
    <xf numFmtId="3" fontId="11" fillId="0" borderId="1" xfId="1" applyNumberFormat="1" applyFont="1" applyBorder="1" applyAlignment="1">
      <alignment horizontal="right" vertical="center" wrapText="1"/>
    </xf>
    <xf numFmtId="3" fontId="8" fillId="0" borderId="1" xfId="1" applyNumberFormat="1" applyFont="1" applyBorder="1" applyAlignment="1">
      <alignment horizontal="right" vertical="center" wrapText="1"/>
    </xf>
    <xf numFmtId="3" fontId="10" fillId="0" borderId="2" xfId="0" applyNumberFormat="1" applyFont="1" applyBorder="1" applyAlignment="1">
      <alignment vertical="center" wrapText="1"/>
    </xf>
    <xf numFmtId="3" fontId="10" fillId="0" borderId="2" xfId="1" applyNumberFormat="1" applyFont="1" applyBorder="1" applyAlignment="1">
      <alignment vertical="center" wrapText="1"/>
    </xf>
    <xf numFmtId="3" fontId="7" fillId="0" borderId="0" xfId="0" applyNumberFormat="1" applyFont="1"/>
    <xf numFmtId="165" fontId="11" fillId="0" borderId="1" xfId="1" applyNumberFormat="1" applyFont="1" applyBorder="1" applyAlignment="1">
      <alignment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3" fontId="14" fillId="0" borderId="1" xfId="0" applyNumberFormat="1" applyFont="1" applyBorder="1" applyAlignment="1">
      <alignment horizontal="right" vertical="center" wrapText="1"/>
    </xf>
    <xf numFmtId="0" fontId="15" fillId="0" borderId="0" xfId="0" applyFont="1"/>
    <xf numFmtId="0" fontId="11" fillId="0" borderId="0" xfId="0" applyFont="1"/>
    <xf numFmtId="9" fontId="3" fillId="2" borderId="8" xfId="0"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0" fontId="8" fillId="0" borderId="7" xfId="0" applyFont="1" applyBorder="1"/>
    <xf numFmtId="0" fontId="7" fillId="0" borderId="7" xfId="0" applyFont="1" applyBorder="1"/>
    <xf numFmtId="3" fontId="15" fillId="0" borderId="7" xfId="0" applyNumberFormat="1" applyFont="1" applyBorder="1"/>
    <xf numFmtId="0" fontId="7" fillId="0" borderId="10" xfId="0" applyFont="1" applyBorder="1"/>
    <xf numFmtId="0" fontId="8" fillId="0" borderId="3" xfId="0" applyFont="1" applyBorder="1" applyAlignment="1">
      <alignment horizontal="center"/>
    </xf>
    <xf numFmtId="0" fontId="10" fillId="0" borderId="2" xfId="0" applyFont="1" applyBorder="1" applyAlignment="1">
      <alignment horizontal="center" vertical="center" wrapText="1"/>
    </xf>
    <xf numFmtId="3" fontId="6" fillId="0" borderId="0" xfId="0" applyNumberFormat="1" applyFont="1"/>
    <xf numFmtId="0" fontId="4" fillId="0" borderId="12" xfId="0" applyFont="1" applyBorder="1" applyAlignment="1">
      <alignment horizontal="center" wrapText="1"/>
    </xf>
    <xf numFmtId="0" fontId="3" fillId="0" borderId="7" xfId="0" applyFont="1" applyBorder="1" applyAlignment="1">
      <alignment horizontal="center" vertical="center" wrapText="1"/>
    </xf>
    <xf numFmtId="0" fontId="3" fillId="0" borderId="7" xfId="0" applyFont="1" applyBorder="1" applyAlignment="1">
      <alignment vertical="center" wrapText="1"/>
    </xf>
    <xf numFmtId="3" fontId="3" fillId="0" borderId="7" xfId="0" applyNumberFormat="1" applyFont="1" applyBorder="1" applyAlignment="1">
      <alignment horizontal="right" vertical="center" wrapText="1"/>
    </xf>
    <xf numFmtId="0" fontId="4" fillId="0" borderId="7" xfId="0" applyFont="1" applyBorder="1" applyAlignment="1">
      <alignment horizontal="center" vertical="center" wrapText="1"/>
    </xf>
    <xf numFmtId="0" fontId="4" fillId="0" borderId="7" xfId="0" applyFont="1" applyBorder="1" applyAlignment="1">
      <alignment vertical="center" wrapText="1"/>
    </xf>
    <xf numFmtId="3" fontId="4" fillId="0" borderId="7" xfId="0" applyNumberFormat="1" applyFont="1" applyBorder="1" applyAlignment="1">
      <alignment vertical="center" wrapText="1"/>
    </xf>
    <xf numFmtId="0" fontId="5" fillId="0" borderId="7" xfId="0" applyFont="1" applyBorder="1" applyAlignment="1">
      <alignment vertical="center" wrapText="1"/>
    </xf>
    <xf numFmtId="3" fontId="5" fillId="0" borderId="7" xfId="0" applyNumberFormat="1" applyFont="1" applyBorder="1" applyAlignment="1">
      <alignment vertical="center" wrapText="1"/>
    </xf>
    <xf numFmtId="3" fontId="5" fillId="0" borderId="7" xfId="0" applyNumberFormat="1" applyFont="1" applyBorder="1" applyAlignment="1">
      <alignment horizontal="right" vertical="center" wrapText="1"/>
    </xf>
    <xf numFmtId="9" fontId="4" fillId="2" borderId="7" xfId="0" applyNumberFormat="1" applyFont="1" applyFill="1" applyBorder="1" applyAlignment="1">
      <alignment horizontal="center" vertical="center" wrapText="1"/>
    </xf>
    <xf numFmtId="3" fontId="3" fillId="0" borderId="7" xfId="0" applyNumberFormat="1" applyFont="1" applyBorder="1" applyAlignment="1">
      <alignment vertical="center" wrapText="1"/>
    </xf>
    <xf numFmtId="9" fontId="3" fillId="2" borderId="12" xfId="0" applyNumberFormat="1" applyFont="1" applyFill="1" applyBorder="1" applyAlignment="1">
      <alignment horizontal="center" vertical="center" wrapText="1"/>
    </xf>
    <xf numFmtId="9" fontId="4" fillId="2" borderId="11" xfId="0" applyNumberFormat="1" applyFont="1" applyFill="1" applyBorder="1" applyAlignment="1">
      <alignment horizontal="center" vertical="center" wrapText="1"/>
    </xf>
    <xf numFmtId="3" fontId="3" fillId="0" borderId="12" xfId="0" applyNumberFormat="1" applyFont="1" applyBorder="1" applyAlignment="1">
      <alignment horizontal="right" vertical="center" wrapText="1"/>
    </xf>
    <xf numFmtId="0" fontId="3" fillId="0" borderId="12" xfId="0" applyFont="1" applyBorder="1" applyAlignment="1">
      <alignment horizontal="left" vertical="center" wrapText="1"/>
    </xf>
    <xf numFmtId="3" fontId="2" fillId="0" borderId="0" xfId="0" applyNumberFormat="1" applyFont="1"/>
    <xf numFmtId="0" fontId="4" fillId="0" borderId="11" xfId="0" applyFont="1" applyBorder="1" applyAlignment="1">
      <alignment horizontal="center" vertical="center" wrapText="1"/>
    </xf>
    <xf numFmtId="0" fontId="4" fillId="0" borderId="11" xfId="0" applyFont="1" applyBorder="1" applyAlignment="1">
      <alignment vertical="center" wrapText="1"/>
    </xf>
    <xf numFmtId="3" fontId="4" fillId="0" borderId="11" xfId="0" applyNumberFormat="1" applyFont="1" applyBorder="1" applyAlignment="1">
      <alignment vertical="center" wrapText="1"/>
    </xf>
    <xf numFmtId="3" fontId="4" fillId="0" borderId="11" xfId="0" applyNumberFormat="1" applyFont="1" applyBorder="1" applyAlignment="1">
      <alignment horizontal="right"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3" fontId="13" fillId="0" borderId="1" xfId="0" applyNumberFormat="1" applyFont="1" applyBorder="1" applyAlignment="1">
      <alignment vertical="center" wrapText="1"/>
    </xf>
    <xf numFmtId="3" fontId="13" fillId="0" borderId="1" xfId="1" applyNumberFormat="1" applyFont="1" applyBorder="1" applyAlignment="1">
      <alignment vertical="center" wrapText="1"/>
    </xf>
    <xf numFmtId="9" fontId="16" fillId="2" borderId="1" xfId="0" applyNumberFormat="1" applyFont="1" applyFill="1" applyBorder="1" applyAlignment="1">
      <alignment horizontal="center" vertical="center" wrapText="1"/>
    </xf>
    <xf numFmtId="0" fontId="13" fillId="0" borderId="0" xfId="0" applyFont="1"/>
    <xf numFmtId="0" fontId="17" fillId="0" borderId="1" xfId="0" applyFont="1" applyBorder="1" applyAlignment="1">
      <alignment horizontal="center" vertical="top" wrapText="1"/>
    </xf>
    <xf numFmtId="3" fontId="17" fillId="0" borderId="1" xfId="0" applyNumberFormat="1" applyFont="1" applyBorder="1" applyAlignment="1">
      <alignment vertical="center" wrapText="1"/>
    </xf>
    <xf numFmtId="9" fontId="18" fillId="2" borderId="1" xfId="0" applyNumberFormat="1" applyFont="1" applyFill="1" applyBorder="1" applyAlignment="1">
      <alignment horizontal="center" vertical="center" wrapText="1"/>
    </xf>
    <xf numFmtId="0" fontId="17" fillId="0" borderId="0" xfId="0" applyFont="1"/>
    <xf numFmtId="0" fontId="8" fillId="0" borderId="3" xfId="0" quotePrefix="1" applyFont="1" applyBorder="1" applyAlignment="1">
      <alignment horizontal="center"/>
    </xf>
    <xf numFmtId="3" fontId="8" fillId="0" borderId="0" xfId="0" applyNumberFormat="1" applyFont="1"/>
    <xf numFmtId="0" fontId="10" fillId="0" borderId="2" xfId="0" applyFont="1" applyBorder="1" applyAlignment="1">
      <alignment horizontal="left" vertical="center" wrapText="1"/>
    </xf>
    <xf numFmtId="3" fontId="6" fillId="0" borderId="0" xfId="0" applyNumberFormat="1" applyFont="1" applyAlignment="1">
      <alignment vertical="center"/>
    </xf>
    <xf numFmtId="0" fontId="9" fillId="0" borderId="0" xfId="0" applyFont="1" applyAlignment="1">
      <alignment horizontal="right"/>
    </xf>
    <xf numFmtId="0" fontId="19" fillId="0" borderId="0" xfId="0" applyFont="1" applyAlignment="1">
      <alignment horizontal="right"/>
    </xf>
    <xf numFmtId="9" fontId="4" fillId="2" borderId="7"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3" fontId="4" fillId="0" borderId="7" xfId="0" applyNumberFormat="1" applyFont="1" applyBorder="1" applyAlignment="1">
      <alignment horizontal="right" vertical="center" wrapText="1"/>
    </xf>
    <xf numFmtId="9" fontId="4" fillId="2" borderId="7" xfId="0" applyNumberFormat="1" applyFont="1" applyFill="1" applyBorder="1" applyAlignment="1">
      <alignment horizontal="center" vertical="center" wrapText="1"/>
    </xf>
    <xf numFmtId="9" fontId="5" fillId="2" borderId="7" xfId="0" applyNumberFormat="1" applyFont="1" applyFill="1" applyBorder="1" applyAlignment="1">
      <alignment horizontal="center" vertical="center" wrapText="1"/>
    </xf>
    <xf numFmtId="0" fontId="10" fillId="0" borderId="8" xfId="0" applyFont="1" applyBorder="1" applyAlignment="1">
      <alignment horizontal="center" vertical="center" wrapText="1"/>
    </xf>
    <xf numFmtId="0" fontId="7" fillId="0" borderId="8" xfId="0" applyFont="1" applyBorder="1"/>
    <xf numFmtId="3" fontId="7" fillId="0" borderId="1" xfId="0" applyNumberFormat="1" applyFont="1" applyBorder="1"/>
    <xf numFmtId="0" fontId="8" fillId="0" borderId="1" xfId="0" applyFont="1" applyBorder="1"/>
    <xf numFmtId="0" fontId="7" fillId="0" borderId="1" xfId="0" applyFont="1" applyBorder="1"/>
    <xf numFmtId="0" fontId="17" fillId="0" borderId="1" xfId="0" applyFont="1" applyBorder="1"/>
    <xf numFmtId="0" fontId="7" fillId="0" borderId="2" xfId="0" applyFont="1" applyBorder="1"/>
    <xf numFmtId="0" fontId="10" fillId="0" borderId="8" xfId="0" applyFont="1" applyBorder="1" applyAlignment="1">
      <alignment vertical="center" wrapText="1"/>
    </xf>
    <xf numFmtId="0" fontId="17" fillId="0" borderId="1" xfId="0" applyFont="1" applyBorder="1" applyAlignment="1">
      <alignment vertical="center" wrapText="1"/>
    </xf>
    <xf numFmtId="0" fontId="11" fillId="0" borderId="2" xfId="0" applyFont="1" applyBorder="1" applyAlignment="1">
      <alignment horizontal="center" vertical="center" wrapText="1"/>
    </xf>
    <xf numFmtId="0" fontId="11" fillId="0" borderId="2" xfId="0" applyFont="1" applyBorder="1" applyAlignment="1">
      <alignment vertical="center" wrapText="1"/>
    </xf>
    <xf numFmtId="3" fontId="11" fillId="0" borderId="2" xfId="0" applyNumberFormat="1" applyFont="1" applyBorder="1" applyAlignment="1">
      <alignment horizontal="right" vertical="center" wrapText="1"/>
    </xf>
    <xf numFmtId="9" fontId="4" fillId="2" borderId="14" xfId="0" applyNumberFormat="1" applyFont="1" applyFill="1" applyBorder="1" applyAlignment="1">
      <alignment horizontal="center" vertical="center" wrapText="1"/>
    </xf>
    <xf numFmtId="9" fontId="4" fillId="2" borderId="7" xfId="0" applyNumberFormat="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6" fillId="0" borderId="7" xfId="0" applyFont="1" applyBorder="1" applyAlignment="1">
      <alignment horizontal="center" vertical="center"/>
    </xf>
    <xf numFmtId="0" fontId="6" fillId="0" borderId="7" xfId="0" applyFont="1" applyBorder="1" applyAlignment="1">
      <alignment vertical="center" wrapText="1"/>
    </xf>
    <xf numFmtId="0" fontId="6" fillId="0" borderId="7" xfId="0" applyFont="1" applyBorder="1" applyAlignment="1">
      <alignment vertical="center"/>
    </xf>
    <xf numFmtId="0" fontId="2" fillId="0" borderId="7" xfId="0" applyFont="1" applyBorder="1" applyAlignment="1">
      <alignment horizontal="center" vertical="center"/>
    </xf>
    <xf numFmtId="0" fontId="2" fillId="0" borderId="7" xfId="0" applyFont="1" applyBorder="1" applyAlignment="1">
      <alignment vertical="center" wrapText="1"/>
    </xf>
    <xf numFmtId="0" fontId="2" fillId="0" borderId="7" xfId="0" applyFont="1" applyBorder="1" applyAlignment="1">
      <alignment horizontal="left" vertical="center" wrapText="1"/>
    </xf>
    <xf numFmtId="0" fontId="2" fillId="0" borderId="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wrapText="1"/>
    </xf>
    <xf numFmtId="0" fontId="2" fillId="0" borderId="11" xfId="0" applyFont="1" applyBorder="1" applyAlignment="1">
      <alignment horizontal="left" vertical="center"/>
    </xf>
    <xf numFmtId="3" fontId="4" fillId="0" borderId="7" xfId="0" applyNumberFormat="1" applyFont="1" applyBorder="1" applyAlignment="1">
      <alignment horizontal="right" vertical="center" wrapText="1"/>
    </xf>
    <xf numFmtId="9" fontId="3" fillId="2" borderId="16" xfId="0" applyNumberFormat="1" applyFont="1" applyFill="1" applyBorder="1" applyAlignment="1">
      <alignment horizontal="center" vertical="center" wrapText="1"/>
    </xf>
    <xf numFmtId="9" fontId="4" fillId="2" borderId="16" xfId="0" applyNumberFormat="1" applyFont="1" applyFill="1" applyBorder="1" applyAlignment="1">
      <alignment horizontal="center" vertical="center" wrapText="1"/>
    </xf>
    <xf numFmtId="0" fontId="11" fillId="0" borderId="7" xfId="0" applyFont="1" applyBorder="1" applyAlignment="1">
      <alignment vertical="center" wrapText="1"/>
    </xf>
    <xf numFmtId="9" fontId="4" fillId="2" borderId="17" xfId="0" applyNumberFormat="1" applyFont="1" applyFill="1" applyBorder="1" applyAlignment="1">
      <alignment horizontal="center" vertical="center" wrapText="1"/>
    </xf>
    <xf numFmtId="0" fontId="11" fillId="0" borderId="15" xfId="0" applyFont="1" applyBorder="1" applyAlignment="1">
      <alignment horizontal="left" vertical="center" wrapText="1"/>
    </xf>
    <xf numFmtId="3" fontId="17" fillId="0" borderId="1" xfId="0" applyNumberFormat="1" applyFont="1" applyBorder="1" applyAlignment="1">
      <alignment horizontal="right" vertical="center" wrapText="1"/>
    </xf>
    <xf numFmtId="0" fontId="7" fillId="0" borderId="3" xfId="0" applyFont="1" applyBorder="1" applyAlignment="1">
      <alignment horizontal="center" vertical="center"/>
    </xf>
    <xf numFmtId="0" fontId="9" fillId="0" borderId="0" xfId="0" applyFont="1" applyAlignment="1">
      <alignment horizont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9" fillId="0" borderId="0" xfId="0" applyFont="1" applyAlignment="1">
      <alignment horizontal="right"/>
    </xf>
    <xf numFmtId="0" fontId="10" fillId="0" borderId="3" xfId="0" applyFont="1" applyBorder="1" applyAlignment="1">
      <alignment horizontal="center" vertical="center" wrapText="1"/>
    </xf>
    <xf numFmtId="3" fontId="4" fillId="0" borderId="7" xfId="0" applyNumberFormat="1" applyFont="1" applyBorder="1" applyAlignment="1">
      <alignment horizontal="right" vertical="center" wrapText="1"/>
    </xf>
    <xf numFmtId="9" fontId="4" fillId="2" borderId="7"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Alignment="1">
      <alignment horizontal="right"/>
    </xf>
    <xf numFmtId="0" fontId="1" fillId="0" borderId="0" xfId="0" applyFont="1" applyAlignment="1">
      <alignment horizontal="center"/>
    </xf>
    <xf numFmtId="0" fontId="9" fillId="0" borderId="0" xfId="0" applyFont="1" applyAlignment="1">
      <alignment horizontal="center" vertical="top" wrapText="1"/>
    </xf>
    <xf numFmtId="0" fontId="13" fillId="0" borderId="5"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0" fillId="0" borderId="13" xfId="0" applyFont="1" applyBorder="1" applyAlignment="1">
      <alignment horizontal="right"/>
    </xf>
    <xf numFmtId="0" fontId="21" fillId="0" borderId="7" xfId="0" applyFont="1" applyBorder="1" applyAlignment="1">
      <alignment vertical="center" wrapText="1"/>
    </xf>
    <xf numFmtId="0" fontId="22" fillId="0" borderId="13" xfId="0" applyFont="1" applyBorder="1" applyAlignment="1">
      <alignment horizontal="right"/>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pane xSplit="2" ySplit="7" topLeftCell="D8" activePane="bottomRight" state="frozen"/>
      <selection pane="topRight" activeCell="C1" sqref="C1"/>
      <selection pane="bottomLeft" activeCell="A7" sqref="A7"/>
      <selection pane="bottomRight" activeCell="N8" sqref="N8"/>
    </sheetView>
  </sheetViews>
  <sheetFormatPr defaultColWidth="9.109375" defaultRowHeight="16.8" x14ac:dyDescent="0.3"/>
  <cols>
    <col min="1" max="1" width="5.6640625" style="5" customWidth="1"/>
    <col min="2" max="2" width="29.5546875" style="5" customWidth="1"/>
    <col min="3" max="3" width="13.44140625" style="38" hidden="1" customWidth="1"/>
    <col min="4" max="4" width="12.88671875" style="5" customWidth="1"/>
    <col min="5" max="5" width="13.109375" style="5" customWidth="1"/>
    <col min="6" max="6" width="7.6640625" style="5" customWidth="1"/>
    <col min="7" max="7" width="10" style="5" customWidth="1"/>
    <col min="8" max="9" width="16.33203125" style="5" customWidth="1"/>
    <col min="10" max="16384" width="9.109375" style="5"/>
  </cols>
  <sheetData>
    <row r="1" spans="1:9" x14ac:dyDescent="0.3">
      <c r="A1" s="4" t="s">
        <v>33</v>
      </c>
      <c r="E1" s="136" t="s">
        <v>32</v>
      </c>
      <c r="F1" s="136"/>
      <c r="G1" s="136"/>
    </row>
    <row r="2" spans="1:9" x14ac:dyDescent="0.3">
      <c r="A2" s="4"/>
      <c r="E2" s="85"/>
      <c r="F2" s="85"/>
      <c r="G2" s="85"/>
    </row>
    <row r="3" spans="1:9" x14ac:dyDescent="0.3">
      <c r="A3" s="133" t="s">
        <v>148</v>
      </c>
      <c r="B3" s="133"/>
      <c r="C3" s="133"/>
      <c r="D3" s="133"/>
      <c r="E3" s="133"/>
      <c r="F3" s="133"/>
      <c r="G3" s="133"/>
    </row>
    <row r="4" spans="1:9" x14ac:dyDescent="0.3">
      <c r="G4" s="150" t="s">
        <v>92</v>
      </c>
      <c r="H4" s="150"/>
    </row>
    <row r="5" spans="1:9" ht="55.5" customHeight="1" x14ac:dyDescent="0.3">
      <c r="A5" s="137" t="s">
        <v>0</v>
      </c>
      <c r="B5" s="137" t="s">
        <v>1</v>
      </c>
      <c r="C5" s="134" t="s">
        <v>156</v>
      </c>
      <c r="D5" s="137" t="s">
        <v>2</v>
      </c>
      <c r="E5" s="137" t="s">
        <v>149</v>
      </c>
      <c r="F5" s="137" t="s">
        <v>3</v>
      </c>
      <c r="G5" s="137"/>
      <c r="H5" s="132" t="s">
        <v>90</v>
      </c>
    </row>
    <row r="6" spans="1:9" ht="79.5" customHeight="1" x14ac:dyDescent="0.3">
      <c r="A6" s="137"/>
      <c r="B6" s="137"/>
      <c r="C6" s="135"/>
      <c r="D6" s="137"/>
      <c r="E6" s="137"/>
      <c r="F6" s="23" t="s">
        <v>4</v>
      </c>
      <c r="G6" s="23" t="s">
        <v>5</v>
      </c>
      <c r="H6" s="132"/>
    </row>
    <row r="7" spans="1:9" x14ac:dyDescent="0.3">
      <c r="A7" s="11" t="s">
        <v>6</v>
      </c>
      <c r="B7" s="11" t="s">
        <v>7</v>
      </c>
      <c r="C7" s="11"/>
      <c r="D7" s="11">
        <v>1</v>
      </c>
      <c r="E7" s="11">
        <v>2</v>
      </c>
      <c r="F7" s="11" t="s">
        <v>8</v>
      </c>
      <c r="G7" s="11">
        <v>4</v>
      </c>
      <c r="H7" s="81" t="s">
        <v>91</v>
      </c>
    </row>
    <row r="8" spans="1:9" s="4" customFormat="1" ht="33.6" x14ac:dyDescent="0.3">
      <c r="A8" s="92" t="s">
        <v>6</v>
      </c>
      <c r="B8" s="99" t="s">
        <v>9</v>
      </c>
      <c r="C8" s="26">
        <v>10905645</v>
      </c>
      <c r="D8" s="26">
        <f>+D9+D14</f>
        <v>26270000</v>
      </c>
      <c r="E8" s="26">
        <f>+E9+E14</f>
        <v>12859267</v>
      </c>
      <c r="F8" s="39">
        <f>+E8/D8</f>
        <v>0.48950388275599543</v>
      </c>
      <c r="G8" s="39">
        <f>+E8/C8</f>
        <v>1.1791386020725962</v>
      </c>
      <c r="H8" s="93"/>
    </row>
    <row r="9" spans="1:9" s="4" customFormat="1" x14ac:dyDescent="0.3">
      <c r="A9" s="7" t="s">
        <v>10</v>
      </c>
      <c r="B9" s="8" t="s">
        <v>11</v>
      </c>
      <c r="C9" s="27">
        <v>5607443</v>
      </c>
      <c r="D9" s="27">
        <f>SUM(D10:D13)</f>
        <v>23144000</v>
      </c>
      <c r="E9" s="27">
        <f t="shared" ref="E9" si="0">SUM(E10:E13)</f>
        <v>7181096</v>
      </c>
      <c r="F9" s="40">
        <f t="shared" ref="F9:F14" si="1">+E9/D9</f>
        <v>0.31027894918769444</v>
      </c>
      <c r="G9" s="40">
        <f t="shared" ref="G9:G14" si="2">+E9/C9</f>
        <v>1.2806364683510827</v>
      </c>
      <c r="H9" s="94"/>
    </row>
    <row r="10" spans="1:9" x14ac:dyDescent="0.3">
      <c r="A10" s="6">
        <v>1</v>
      </c>
      <c r="B10" s="9" t="s">
        <v>12</v>
      </c>
      <c r="C10" s="25">
        <v>4310279</v>
      </c>
      <c r="D10" s="28">
        <v>18544000</v>
      </c>
      <c r="E10" s="29">
        <f>'60'!E10</f>
        <v>5346352</v>
      </c>
      <c r="F10" s="41">
        <f t="shared" si="1"/>
        <v>0.28830629853321832</v>
      </c>
      <c r="G10" s="41">
        <f t="shared" si="2"/>
        <v>1.2403726069704537</v>
      </c>
      <c r="H10" s="95"/>
    </row>
    <row r="11" spans="1:9" x14ac:dyDescent="0.3">
      <c r="A11" s="6">
        <v>2</v>
      </c>
      <c r="B11" s="9" t="s">
        <v>13</v>
      </c>
      <c r="C11" s="25"/>
      <c r="D11" s="28"/>
      <c r="E11" s="29"/>
      <c r="F11" s="41"/>
      <c r="G11" s="41"/>
      <c r="H11" s="95"/>
    </row>
    <row r="12" spans="1:9" ht="33.6" x14ac:dyDescent="0.3">
      <c r="A12" s="6">
        <v>3</v>
      </c>
      <c r="B12" s="16" t="s">
        <v>14</v>
      </c>
      <c r="C12" s="25">
        <v>1297164</v>
      </c>
      <c r="D12" s="28">
        <v>4600000</v>
      </c>
      <c r="E12" s="29">
        <f>'60'!E27</f>
        <v>1834744</v>
      </c>
      <c r="F12" s="41">
        <f t="shared" si="1"/>
        <v>0.39885739130434783</v>
      </c>
      <c r="G12" s="41">
        <f t="shared" si="2"/>
        <v>1.4144271657246115</v>
      </c>
      <c r="H12" s="95"/>
    </row>
    <row r="13" spans="1:9" x14ac:dyDescent="0.3">
      <c r="A13" s="6">
        <v>4</v>
      </c>
      <c r="B13" s="9" t="s">
        <v>15</v>
      </c>
      <c r="C13" s="25"/>
      <c r="D13" s="28"/>
      <c r="E13" s="28"/>
      <c r="F13" s="41"/>
      <c r="G13" s="41"/>
      <c r="H13" s="95"/>
    </row>
    <row r="14" spans="1:9" s="4" customFormat="1" ht="33.6" x14ac:dyDescent="0.3">
      <c r="A14" s="14" t="s">
        <v>16</v>
      </c>
      <c r="B14" s="15" t="s">
        <v>17</v>
      </c>
      <c r="C14" s="24">
        <v>5298202</v>
      </c>
      <c r="D14" s="24">
        <v>3126000</v>
      </c>
      <c r="E14" s="24">
        <v>5678171</v>
      </c>
      <c r="F14" s="40">
        <f t="shared" si="1"/>
        <v>1.8164334612923865</v>
      </c>
      <c r="G14" s="40">
        <f t="shared" si="2"/>
        <v>1.0717165936670592</v>
      </c>
      <c r="H14" s="96"/>
    </row>
    <row r="15" spans="1:9" s="4" customFormat="1" x14ac:dyDescent="0.3">
      <c r="A15" s="7" t="s">
        <v>7</v>
      </c>
      <c r="B15" s="8" t="s">
        <v>18</v>
      </c>
      <c r="C15" s="24">
        <v>3679917.6</v>
      </c>
      <c r="D15" s="24">
        <f>+D16+D23</f>
        <v>23125343</v>
      </c>
      <c r="E15" s="24">
        <f>+E16+E23</f>
        <v>4400156</v>
      </c>
      <c r="F15" s="40">
        <f t="shared" ref="F15:F21" si="3">+E15/D15</f>
        <v>0.19027419398709028</v>
      </c>
      <c r="G15" s="40">
        <f t="shared" ref="G15:G18" si="4">+E15/C15</f>
        <v>1.1957213389778074</v>
      </c>
      <c r="H15" s="94"/>
      <c r="I15" s="32">
        <f>+E15-'61'!E10</f>
        <v>0</v>
      </c>
    </row>
    <row r="16" spans="1:9" s="4" customFormat="1" x14ac:dyDescent="0.3">
      <c r="A16" s="7" t="s">
        <v>19</v>
      </c>
      <c r="B16" s="8" t="s">
        <v>20</v>
      </c>
      <c r="C16" s="24">
        <v>3679917.6</v>
      </c>
      <c r="D16" s="24">
        <f>SUM(D17:D22)</f>
        <v>20036773</v>
      </c>
      <c r="E16" s="24">
        <f t="shared" ref="E16" si="5">SUM(E17:E21)</f>
        <v>4400156</v>
      </c>
      <c r="F16" s="40">
        <f t="shared" si="3"/>
        <v>0.21960402505932466</v>
      </c>
      <c r="G16" s="40">
        <f t="shared" si="4"/>
        <v>1.1957213389778074</v>
      </c>
      <c r="H16" s="96"/>
    </row>
    <row r="17" spans="1:9" x14ac:dyDescent="0.3">
      <c r="A17" s="6">
        <v>1</v>
      </c>
      <c r="B17" s="9" t="s">
        <v>21</v>
      </c>
      <c r="C17" s="25">
        <v>1566219</v>
      </c>
      <c r="D17" s="25">
        <f>+'61'!D11</f>
        <v>4809210</v>
      </c>
      <c r="E17" s="25">
        <f>+'61'!E11</f>
        <v>2263711.5</v>
      </c>
      <c r="F17" s="41">
        <f t="shared" si="3"/>
        <v>0.47070340035057734</v>
      </c>
      <c r="G17" s="41">
        <f t="shared" si="4"/>
        <v>1.4453352308968286</v>
      </c>
      <c r="H17" s="95"/>
      <c r="I17" s="82"/>
    </row>
    <row r="18" spans="1:9" x14ac:dyDescent="0.3">
      <c r="A18" s="6">
        <v>2</v>
      </c>
      <c r="B18" s="9" t="s">
        <v>22</v>
      </c>
      <c r="C18" s="25">
        <v>2113698.6</v>
      </c>
      <c r="D18" s="25">
        <f>+'61'!D15</f>
        <v>11906555</v>
      </c>
      <c r="E18" s="25">
        <f>+'61'!E15</f>
        <v>2136444.5</v>
      </c>
      <c r="F18" s="41">
        <f t="shared" si="3"/>
        <v>0.17943431160398621</v>
      </c>
      <c r="G18" s="41">
        <f t="shared" si="4"/>
        <v>1.010761184210464</v>
      </c>
      <c r="H18" s="95"/>
    </row>
    <row r="19" spans="1:9" s="80" customFormat="1" ht="33.6" x14ac:dyDescent="0.3">
      <c r="A19" s="77">
        <v>3</v>
      </c>
      <c r="B19" s="100" t="s">
        <v>23</v>
      </c>
      <c r="C19" s="78"/>
      <c r="D19" s="78">
        <f>+'61'!D27</f>
        <v>13979</v>
      </c>
      <c r="E19" s="78"/>
      <c r="F19" s="79">
        <f t="shared" si="3"/>
        <v>0</v>
      </c>
      <c r="G19" s="79"/>
      <c r="H19" s="97"/>
    </row>
    <row r="20" spans="1:9" ht="33.6" x14ac:dyDescent="0.3">
      <c r="A20" s="6">
        <v>4</v>
      </c>
      <c r="B20" s="9" t="s">
        <v>24</v>
      </c>
      <c r="C20" s="25"/>
      <c r="D20" s="25">
        <f>+'61'!D28</f>
        <v>1450</v>
      </c>
      <c r="E20" s="25"/>
      <c r="F20" s="41">
        <f t="shared" si="3"/>
        <v>0</v>
      </c>
      <c r="G20" s="41"/>
      <c r="H20" s="95"/>
    </row>
    <row r="21" spans="1:9" x14ac:dyDescent="0.3">
      <c r="A21" s="6">
        <v>5</v>
      </c>
      <c r="B21" s="9" t="s">
        <v>25</v>
      </c>
      <c r="C21" s="25"/>
      <c r="D21" s="25">
        <f>+'61'!D29</f>
        <v>576179</v>
      </c>
      <c r="E21" s="25"/>
      <c r="F21" s="41">
        <f t="shared" si="3"/>
        <v>0</v>
      </c>
      <c r="G21" s="41"/>
      <c r="H21" s="95"/>
    </row>
    <row r="22" spans="1:9" ht="67.2" x14ac:dyDescent="0.3">
      <c r="A22" s="17">
        <v>6</v>
      </c>
      <c r="B22" s="16" t="s">
        <v>153</v>
      </c>
      <c r="C22" s="25"/>
      <c r="D22" s="25">
        <f>+'61'!D30</f>
        <v>2729400</v>
      </c>
      <c r="E22" s="25"/>
      <c r="F22" s="41"/>
      <c r="G22" s="41"/>
      <c r="H22" s="16" t="s">
        <v>157</v>
      </c>
    </row>
    <row r="23" spans="1:9" s="76" customFormat="1" ht="100.8" x14ac:dyDescent="0.3">
      <c r="A23" s="71" t="s">
        <v>26</v>
      </c>
      <c r="B23" s="72" t="s">
        <v>27</v>
      </c>
      <c r="C23" s="73"/>
      <c r="D23" s="74">
        <f>+'61'!D33</f>
        <v>3088570</v>
      </c>
      <c r="E23" s="73"/>
      <c r="F23" s="75"/>
      <c r="G23" s="75"/>
      <c r="H23" s="16" t="s">
        <v>88</v>
      </c>
    </row>
    <row r="24" spans="1:9" s="4" customFormat="1" ht="33.6" x14ac:dyDescent="0.3">
      <c r="A24" s="14" t="s">
        <v>28</v>
      </c>
      <c r="B24" s="8" t="s">
        <v>29</v>
      </c>
      <c r="C24" s="24"/>
      <c r="D24" s="24">
        <v>509000</v>
      </c>
      <c r="E24" s="24"/>
      <c r="F24" s="40"/>
      <c r="G24" s="40"/>
      <c r="H24" s="96"/>
    </row>
    <row r="25" spans="1:9" s="4" customFormat="1" x14ac:dyDescent="0.3">
      <c r="A25" s="48" t="s">
        <v>30</v>
      </c>
      <c r="B25" s="83" t="s">
        <v>31</v>
      </c>
      <c r="C25" s="30"/>
      <c r="D25" s="31">
        <v>55700</v>
      </c>
      <c r="E25" s="31"/>
      <c r="F25" s="42"/>
      <c r="G25" s="42"/>
      <c r="H25" s="98"/>
    </row>
  </sheetData>
  <mergeCells count="10">
    <mergeCell ref="H5:H6"/>
    <mergeCell ref="A3:G3"/>
    <mergeCell ref="C5:C6"/>
    <mergeCell ref="E1:G1"/>
    <mergeCell ref="A5:A6"/>
    <mergeCell ref="B5:B6"/>
    <mergeCell ref="D5:D6"/>
    <mergeCell ref="E5:E6"/>
    <mergeCell ref="F5:G5"/>
    <mergeCell ref="G4:H4"/>
  </mergeCells>
  <pageMargins left="0.56000000000000005" right="0.2" top="0.6" bottom="0.31"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election activeCell="I14" sqref="I14"/>
    </sheetView>
  </sheetViews>
  <sheetFormatPr defaultColWidth="9.109375" defaultRowHeight="15.6" x14ac:dyDescent="0.3"/>
  <cols>
    <col min="1" max="1" width="4.44140625" style="1" customWidth="1"/>
    <col min="2" max="2" width="33.88671875" style="1" customWidth="1"/>
    <col min="3" max="3" width="15.6640625" style="1" hidden="1" customWidth="1"/>
    <col min="4" max="4" width="13" style="1" customWidth="1"/>
    <col min="5" max="5" width="15.109375" style="1" customWidth="1"/>
    <col min="6" max="6" width="13" style="1" customWidth="1"/>
    <col min="7" max="7" width="13.5546875" style="1" customWidth="1"/>
    <col min="8" max="8" width="15.109375" style="66" customWidth="1"/>
    <col min="9" max="9" width="11.44140625" style="1" customWidth="1"/>
    <col min="10" max="10" width="10.88671875" style="1" customWidth="1"/>
    <col min="11" max="16384" width="9.109375" style="1"/>
  </cols>
  <sheetData>
    <row r="1" spans="1:12" ht="17.25" customHeight="1" x14ac:dyDescent="0.3">
      <c r="A1" s="2" t="s">
        <v>33</v>
      </c>
      <c r="F1" s="143" t="s">
        <v>61</v>
      </c>
      <c r="G1" s="143"/>
    </row>
    <row r="3" spans="1:12" x14ac:dyDescent="0.3">
      <c r="A3" s="144" t="s">
        <v>150</v>
      </c>
      <c r="B3" s="144"/>
      <c r="C3" s="144"/>
      <c r="D3" s="144"/>
      <c r="E3" s="144"/>
      <c r="F3" s="144"/>
      <c r="G3" s="144"/>
    </row>
    <row r="4" spans="1:12" x14ac:dyDescent="0.3">
      <c r="G4" s="86" t="s">
        <v>34</v>
      </c>
    </row>
    <row r="5" spans="1:12" ht="44.25" customHeight="1" x14ac:dyDescent="0.3">
      <c r="A5" s="140" t="s">
        <v>0</v>
      </c>
      <c r="B5" s="140" t="s">
        <v>1</v>
      </c>
      <c r="C5" s="141" t="s">
        <v>158</v>
      </c>
      <c r="D5" s="140" t="s">
        <v>4</v>
      </c>
      <c r="E5" s="137" t="s">
        <v>149</v>
      </c>
      <c r="F5" s="140" t="s">
        <v>3</v>
      </c>
      <c r="G5" s="140"/>
    </row>
    <row r="6" spans="1:12" ht="53.25" customHeight="1" x14ac:dyDescent="0.3">
      <c r="A6" s="140"/>
      <c r="B6" s="140"/>
      <c r="C6" s="142"/>
      <c r="D6" s="140"/>
      <c r="E6" s="137"/>
      <c r="F6" s="88" t="s">
        <v>4</v>
      </c>
      <c r="G6" s="88" t="s">
        <v>5</v>
      </c>
    </row>
    <row r="7" spans="1:12" x14ac:dyDescent="0.3">
      <c r="A7" s="3" t="s">
        <v>6</v>
      </c>
      <c r="B7" s="3" t="s">
        <v>7</v>
      </c>
      <c r="C7" s="3"/>
      <c r="D7" s="3">
        <v>1</v>
      </c>
      <c r="E7" s="3">
        <v>2</v>
      </c>
      <c r="F7" s="3" t="s">
        <v>8</v>
      </c>
      <c r="G7" s="3">
        <v>4</v>
      </c>
    </row>
    <row r="8" spans="1:12" ht="31.2" hidden="1" x14ac:dyDescent="0.3">
      <c r="A8" s="50"/>
      <c r="B8" s="65" t="s">
        <v>35</v>
      </c>
      <c r="C8" s="64">
        <f>+C9+C34</f>
        <v>9471763</v>
      </c>
      <c r="D8" s="64">
        <f>+D9+D34</f>
        <v>39545773</v>
      </c>
      <c r="E8" s="64">
        <f>+E9+E34</f>
        <v>11958276</v>
      </c>
      <c r="F8" s="62">
        <f t="shared" ref="F8:F36" si="0">E8/D8</f>
        <v>0.30239075109241131</v>
      </c>
      <c r="G8" s="62">
        <f>+E8/C8</f>
        <v>1.2625184984041513</v>
      </c>
      <c r="H8" s="66" t="e">
        <f>+E8-#REF!</f>
        <v>#REF!</v>
      </c>
    </row>
    <row r="9" spans="1:12" s="2" customFormat="1" x14ac:dyDescent="0.3">
      <c r="A9" s="51" t="s">
        <v>6</v>
      </c>
      <c r="B9" s="151" t="s">
        <v>35</v>
      </c>
      <c r="C9" s="53">
        <f>C10+C27</f>
        <v>5607402</v>
      </c>
      <c r="D9" s="53">
        <f>D10+D27+D33</f>
        <v>23144000</v>
      </c>
      <c r="E9" s="53">
        <f t="shared" ref="E9" si="1">E10+E27+E33</f>
        <v>7181096</v>
      </c>
      <c r="F9" s="22">
        <f t="shared" si="0"/>
        <v>0.31027894918769444</v>
      </c>
      <c r="G9" s="22">
        <f>E9/C9</f>
        <v>1.2806458320626914</v>
      </c>
      <c r="H9" s="49">
        <f>13917000-E9</f>
        <v>6735904</v>
      </c>
    </row>
    <row r="10" spans="1:12" s="2" customFormat="1" x14ac:dyDescent="0.3">
      <c r="A10" s="51" t="s">
        <v>10</v>
      </c>
      <c r="B10" s="52" t="s">
        <v>12</v>
      </c>
      <c r="C10" s="53">
        <f>C11+C12+C13+C14+C15+C16+C17+C18+C23+C24+C25+C26</f>
        <v>4310279</v>
      </c>
      <c r="D10" s="53">
        <f>D11+D12+D13+D14+D15+D16+D17+D18+D23+D24+D25+D26</f>
        <v>18544000</v>
      </c>
      <c r="E10" s="53">
        <f>E11+E12+E13+E14+E15+E16+E17+E18+E23+E24+E25+E26</f>
        <v>5346352</v>
      </c>
      <c r="F10" s="22">
        <f t="shared" si="0"/>
        <v>0.28830629853321832</v>
      </c>
      <c r="G10" s="22">
        <f t="shared" ref="G10:G36" si="2">E10/C10</f>
        <v>1.2403726069704537</v>
      </c>
      <c r="H10" s="49">
        <f>C10-C20-C24</f>
        <v>4067499</v>
      </c>
      <c r="I10" s="49">
        <f t="shared" ref="I10:J10" si="3">D10-D20-D24</f>
        <v>17659000</v>
      </c>
      <c r="J10" s="49">
        <f t="shared" si="3"/>
        <v>4834904</v>
      </c>
      <c r="K10" s="2">
        <f>J10/I10*100</f>
        <v>27.379262698907077</v>
      </c>
      <c r="L10" s="2">
        <f>J10/H10*100</f>
        <v>118.86675325550171</v>
      </c>
    </row>
    <row r="11" spans="1:12" x14ac:dyDescent="0.3">
      <c r="A11" s="54">
        <v>1</v>
      </c>
      <c r="B11" s="55" t="s">
        <v>36</v>
      </c>
      <c r="C11" s="56">
        <v>264629</v>
      </c>
      <c r="D11" s="89">
        <f>925000+130000</f>
        <v>1055000</v>
      </c>
      <c r="E11" s="89">
        <v>174621</v>
      </c>
      <c r="F11" s="90">
        <f t="shared" si="0"/>
        <v>0.16551753554502369</v>
      </c>
      <c r="G11" s="90">
        <f t="shared" si="2"/>
        <v>0.65987098919619547</v>
      </c>
    </row>
    <row r="12" spans="1:12" ht="31.2" x14ac:dyDescent="0.3">
      <c r="A12" s="54">
        <v>2</v>
      </c>
      <c r="B12" s="55" t="s">
        <v>37</v>
      </c>
      <c r="C12" s="56">
        <v>260294</v>
      </c>
      <c r="D12" s="89">
        <v>1770000</v>
      </c>
      <c r="E12" s="89">
        <v>468095</v>
      </c>
      <c r="F12" s="90">
        <f t="shared" si="0"/>
        <v>0.26446045197740115</v>
      </c>
      <c r="G12" s="90">
        <f t="shared" si="2"/>
        <v>1.7983318862516999</v>
      </c>
    </row>
    <row r="13" spans="1:12" ht="31.2" x14ac:dyDescent="0.3">
      <c r="A13" s="54">
        <v>3</v>
      </c>
      <c r="B13" s="55" t="s">
        <v>38</v>
      </c>
      <c r="C13" s="56">
        <v>2996852</v>
      </c>
      <c r="D13" s="89">
        <v>12363000</v>
      </c>
      <c r="E13" s="89">
        <v>3512486</v>
      </c>
      <c r="F13" s="90">
        <f t="shared" si="0"/>
        <v>0.28411275580360756</v>
      </c>
      <c r="G13" s="90">
        <f t="shared" si="2"/>
        <v>1.172058546768409</v>
      </c>
    </row>
    <row r="14" spans="1:12" x14ac:dyDescent="0.3">
      <c r="A14" s="54">
        <v>4</v>
      </c>
      <c r="B14" s="55" t="s">
        <v>39</v>
      </c>
      <c r="C14" s="56">
        <v>134554</v>
      </c>
      <c r="D14" s="89">
        <v>500000</v>
      </c>
      <c r="E14" s="89">
        <v>227564</v>
      </c>
      <c r="F14" s="90">
        <f t="shared" si="0"/>
        <v>0.45512799999999998</v>
      </c>
      <c r="G14" s="90">
        <f t="shared" si="2"/>
        <v>1.6912466370379178</v>
      </c>
    </row>
    <row r="15" spans="1:12" x14ac:dyDescent="0.3">
      <c r="A15" s="54">
        <v>5</v>
      </c>
      <c r="B15" s="55" t="s">
        <v>40</v>
      </c>
      <c r="C15" s="56">
        <v>98558</v>
      </c>
      <c r="D15" s="89">
        <v>600000</v>
      </c>
      <c r="E15" s="89">
        <v>123152</v>
      </c>
      <c r="F15" s="90">
        <f t="shared" si="0"/>
        <v>0.20525333333333334</v>
      </c>
      <c r="G15" s="90">
        <f t="shared" si="2"/>
        <v>1.2495383429046856</v>
      </c>
    </row>
    <row r="16" spans="1:12" x14ac:dyDescent="0.3">
      <c r="A16" s="54">
        <v>6</v>
      </c>
      <c r="B16" s="55" t="s">
        <v>41</v>
      </c>
      <c r="C16" s="56">
        <v>83716</v>
      </c>
      <c r="D16" s="89">
        <v>340000</v>
      </c>
      <c r="E16" s="89">
        <v>118093</v>
      </c>
      <c r="F16" s="90">
        <f t="shared" si="0"/>
        <v>0.34733235294117648</v>
      </c>
      <c r="G16" s="90">
        <f t="shared" si="2"/>
        <v>1.410638348702757</v>
      </c>
    </row>
    <row r="17" spans="1:8" x14ac:dyDescent="0.3">
      <c r="A17" s="54">
        <v>7</v>
      </c>
      <c r="B17" s="55" t="s">
        <v>42</v>
      </c>
      <c r="C17" s="56">
        <v>95619</v>
      </c>
      <c r="D17" s="89">
        <v>350000</v>
      </c>
      <c r="E17" s="89">
        <v>95445</v>
      </c>
      <c r="F17" s="90">
        <f t="shared" si="0"/>
        <v>0.2727</v>
      </c>
      <c r="G17" s="90">
        <f t="shared" si="2"/>
        <v>0.99818027797822606</v>
      </c>
    </row>
    <row r="18" spans="1:8" x14ac:dyDescent="0.3">
      <c r="A18" s="54">
        <v>8</v>
      </c>
      <c r="B18" s="55" t="s">
        <v>43</v>
      </c>
      <c r="C18" s="89">
        <f>SUM(C19:C22)</f>
        <v>238480</v>
      </c>
      <c r="D18" s="125">
        <f>SUM(D19:D22)</f>
        <v>1206000</v>
      </c>
      <c r="E18" s="125">
        <f>SUM(E19:E22)</f>
        <v>500305</v>
      </c>
      <c r="F18" s="90">
        <f t="shared" si="0"/>
        <v>0.41484660033167498</v>
      </c>
      <c r="G18" s="90">
        <f t="shared" si="2"/>
        <v>2.0978908084535393</v>
      </c>
      <c r="H18" s="66">
        <v>463000</v>
      </c>
    </row>
    <row r="19" spans="1:8" x14ac:dyDescent="0.3">
      <c r="A19" s="54" t="s">
        <v>44</v>
      </c>
      <c r="B19" s="57" t="s">
        <v>45</v>
      </c>
      <c r="C19" s="58">
        <v>751</v>
      </c>
      <c r="D19" s="59">
        <v>6000</v>
      </c>
      <c r="E19" s="59">
        <v>2725</v>
      </c>
      <c r="F19" s="91">
        <f t="shared" si="0"/>
        <v>0.45416666666666666</v>
      </c>
      <c r="G19" s="91">
        <f t="shared" si="2"/>
        <v>3.6284953395472703</v>
      </c>
      <c r="H19" s="66">
        <v>115000</v>
      </c>
    </row>
    <row r="20" spans="1:8" ht="22.5" customHeight="1" x14ac:dyDescent="0.3">
      <c r="A20" s="54" t="s">
        <v>44</v>
      </c>
      <c r="B20" s="57" t="s">
        <v>46</v>
      </c>
      <c r="C20" s="58">
        <v>222204</v>
      </c>
      <c r="D20" s="59">
        <v>800000</v>
      </c>
      <c r="E20" s="59">
        <v>485197</v>
      </c>
      <c r="F20" s="91">
        <f t="shared" si="0"/>
        <v>0.60649624999999996</v>
      </c>
      <c r="G20" s="91">
        <f t="shared" si="2"/>
        <v>2.1835655523752946</v>
      </c>
      <c r="H20" s="66">
        <v>49000</v>
      </c>
    </row>
    <row r="21" spans="1:8" x14ac:dyDescent="0.3">
      <c r="A21" s="54" t="s">
        <v>44</v>
      </c>
      <c r="B21" s="57" t="s">
        <v>47</v>
      </c>
      <c r="C21" s="58">
        <v>13064</v>
      </c>
      <c r="D21" s="59">
        <v>400000</v>
      </c>
      <c r="E21" s="59">
        <v>11427</v>
      </c>
      <c r="F21" s="91">
        <f t="shared" si="0"/>
        <v>2.8567499999999999E-2</v>
      </c>
      <c r="G21" s="91">
        <f t="shared" si="2"/>
        <v>0.87469381506429889</v>
      </c>
      <c r="H21" s="66">
        <v>158000</v>
      </c>
    </row>
    <row r="22" spans="1:8" ht="31.2" x14ac:dyDescent="0.3">
      <c r="A22" s="54" t="s">
        <v>44</v>
      </c>
      <c r="B22" s="57" t="s">
        <v>48</v>
      </c>
      <c r="C22" s="58">
        <v>2461</v>
      </c>
      <c r="D22" s="59"/>
      <c r="E22" s="59">
        <v>956</v>
      </c>
      <c r="F22" s="91"/>
      <c r="G22" s="91">
        <f t="shared" si="2"/>
        <v>0.38845997561966678</v>
      </c>
      <c r="H22" s="66">
        <v>92000</v>
      </c>
    </row>
    <row r="23" spans="1:8" ht="34.5" customHeight="1" x14ac:dyDescent="0.3">
      <c r="A23" s="54">
        <v>9</v>
      </c>
      <c r="B23" s="55" t="s">
        <v>159</v>
      </c>
      <c r="C23" s="56">
        <v>13547</v>
      </c>
      <c r="D23" s="89">
        <v>65000</v>
      </c>
      <c r="E23" s="89">
        <v>16669</v>
      </c>
      <c r="F23" s="90">
        <f t="shared" si="0"/>
        <v>0.25644615384615382</v>
      </c>
      <c r="G23" s="90">
        <f t="shared" si="2"/>
        <v>1.2304569277330775</v>
      </c>
      <c r="H23" s="66">
        <v>135000</v>
      </c>
    </row>
    <row r="24" spans="1:8" ht="18.75" customHeight="1" x14ac:dyDescent="0.3">
      <c r="A24" s="54">
        <v>10</v>
      </c>
      <c r="B24" s="55" t="s">
        <v>49</v>
      </c>
      <c r="C24" s="56">
        <v>20576</v>
      </c>
      <c r="D24" s="89">
        <v>85000</v>
      </c>
      <c r="E24" s="89">
        <v>26251</v>
      </c>
      <c r="F24" s="90">
        <f t="shared" si="0"/>
        <v>0.30883529411764704</v>
      </c>
      <c r="G24" s="90">
        <f t="shared" si="2"/>
        <v>1.2758067651632969</v>
      </c>
      <c r="H24" s="66">
        <v>1547000</v>
      </c>
    </row>
    <row r="25" spans="1:8" ht="46.8" x14ac:dyDescent="0.3">
      <c r="A25" s="54">
        <v>11</v>
      </c>
      <c r="B25" s="55" t="s">
        <v>85</v>
      </c>
      <c r="C25" s="56">
        <v>2614</v>
      </c>
      <c r="D25" s="89">
        <v>20000</v>
      </c>
      <c r="E25" s="89">
        <v>2051</v>
      </c>
      <c r="F25" s="90">
        <f t="shared" si="0"/>
        <v>0.10255</v>
      </c>
      <c r="G25" s="90">
        <f t="shared" si="2"/>
        <v>0.78462127008416216</v>
      </c>
      <c r="H25" s="66">
        <v>3825000</v>
      </c>
    </row>
    <row r="26" spans="1:8" x14ac:dyDescent="0.3">
      <c r="A26" s="54">
        <v>12</v>
      </c>
      <c r="B26" s="55" t="s">
        <v>50</v>
      </c>
      <c r="C26" s="56">
        <v>100840</v>
      </c>
      <c r="D26" s="89">
        <v>190000</v>
      </c>
      <c r="E26" s="89">
        <v>81620</v>
      </c>
      <c r="F26" s="90">
        <f t="shared" si="0"/>
        <v>0.42957894736842106</v>
      </c>
      <c r="G26" s="90">
        <f t="shared" si="2"/>
        <v>0.8094010313367711</v>
      </c>
      <c r="H26" s="66">
        <v>341000</v>
      </c>
    </row>
    <row r="27" spans="1:8" s="2" customFormat="1" x14ac:dyDescent="0.3">
      <c r="A27" s="51" t="s">
        <v>16</v>
      </c>
      <c r="B27" s="52" t="s">
        <v>51</v>
      </c>
      <c r="C27" s="53">
        <f>C28+C29+C32</f>
        <v>1297123</v>
      </c>
      <c r="D27" s="53">
        <f>D28+D29+D32</f>
        <v>4600000</v>
      </c>
      <c r="E27" s="53">
        <f>E28+E29+E30</f>
        <v>1834744</v>
      </c>
      <c r="F27" s="22">
        <f t="shared" si="0"/>
        <v>0.39885739130434783</v>
      </c>
      <c r="G27" s="22">
        <f t="shared" si="2"/>
        <v>1.4144718735231741</v>
      </c>
      <c r="H27" s="49">
        <v>106000</v>
      </c>
    </row>
    <row r="28" spans="1:8" ht="31.2" x14ac:dyDescent="0.3">
      <c r="A28" s="54">
        <v>1</v>
      </c>
      <c r="B28" s="55" t="s">
        <v>52</v>
      </c>
      <c r="C28" s="56">
        <v>786305</v>
      </c>
      <c r="D28" s="89">
        <v>2400000</v>
      </c>
      <c r="E28" s="89">
        <v>938550</v>
      </c>
      <c r="F28" s="90">
        <f t="shared" si="0"/>
        <v>0.39106249999999998</v>
      </c>
      <c r="G28" s="90">
        <f t="shared" si="2"/>
        <v>1.1936207960015515</v>
      </c>
      <c r="H28" s="84">
        <f>SUM(H18:H27)</f>
        <v>6831000</v>
      </c>
    </row>
    <row r="29" spans="1:8" x14ac:dyDescent="0.3">
      <c r="A29" s="54">
        <v>2</v>
      </c>
      <c r="B29" s="55" t="s">
        <v>53</v>
      </c>
      <c r="C29" s="138">
        <v>510818</v>
      </c>
      <c r="D29" s="138">
        <f>1000+2199000</f>
        <v>2200000</v>
      </c>
      <c r="E29" s="138">
        <f>1834744-938550</f>
        <v>896194</v>
      </c>
      <c r="F29" s="139">
        <f t="shared" si="0"/>
        <v>0.40736090909090911</v>
      </c>
      <c r="G29" s="139">
        <f t="shared" si="2"/>
        <v>1.7544291704677595</v>
      </c>
      <c r="H29" s="49">
        <f>9092000-H28</f>
        <v>2261000</v>
      </c>
    </row>
    <row r="30" spans="1:8" x14ac:dyDescent="0.3">
      <c r="A30" s="54">
        <v>3</v>
      </c>
      <c r="B30" s="55" t="s">
        <v>54</v>
      </c>
      <c r="C30" s="138"/>
      <c r="D30" s="138"/>
      <c r="E30" s="138"/>
      <c r="F30" s="139"/>
      <c r="G30" s="139"/>
    </row>
    <row r="31" spans="1:8" ht="31.2" x14ac:dyDescent="0.3">
      <c r="A31" s="54">
        <v>4</v>
      </c>
      <c r="B31" s="55" t="s">
        <v>55</v>
      </c>
      <c r="C31" s="138"/>
      <c r="D31" s="138"/>
      <c r="E31" s="138"/>
      <c r="F31" s="139"/>
      <c r="G31" s="139"/>
    </row>
    <row r="32" spans="1:8" ht="31.2" x14ac:dyDescent="0.3">
      <c r="A32" s="54">
        <v>5</v>
      </c>
      <c r="B32" s="55" t="s">
        <v>56</v>
      </c>
      <c r="C32" s="56"/>
      <c r="D32" s="89"/>
      <c r="E32" s="89"/>
      <c r="F32" s="90"/>
      <c r="G32" s="90"/>
    </row>
    <row r="33" spans="1:8" s="2" customFormat="1" x14ac:dyDescent="0.3">
      <c r="A33" s="51" t="s">
        <v>57</v>
      </c>
      <c r="B33" s="52" t="s">
        <v>15</v>
      </c>
      <c r="C33" s="61"/>
      <c r="D33" s="53"/>
      <c r="E33" s="53"/>
      <c r="F33" s="22"/>
      <c r="G33" s="22"/>
      <c r="H33" s="49"/>
    </row>
    <row r="34" spans="1:8" s="2" customFormat="1" ht="31.2" x14ac:dyDescent="0.3">
      <c r="A34" s="51" t="s">
        <v>7</v>
      </c>
      <c r="B34" s="52" t="s">
        <v>58</v>
      </c>
      <c r="C34" s="53">
        <f>C35+C36</f>
        <v>3864361</v>
      </c>
      <c r="D34" s="53">
        <f>D35+D36</f>
        <v>16401773</v>
      </c>
      <c r="E34" s="53">
        <f>E35+E36</f>
        <v>4777180</v>
      </c>
      <c r="F34" s="22">
        <f t="shared" si="0"/>
        <v>0.29125997536973597</v>
      </c>
      <c r="G34" s="22">
        <f t="shared" si="2"/>
        <v>1.2362147325262831</v>
      </c>
      <c r="H34" s="49"/>
    </row>
    <row r="35" spans="1:8" x14ac:dyDescent="0.3">
      <c r="A35" s="54">
        <v>1</v>
      </c>
      <c r="B35" s="55" t="s">
        <v>59</v>
      </c>
      <c r="C35" s="56">
        <v>3209773</v>
      </c>
      <c r="D35" s="89">
        <v>13861161</v>
      </c>
      <c r="E35" s="89">
        <f>70572+5075+16523+100+20847+82475+265091+73280+580121+2322724+193159+204807+41685</f>
        <v>3876459</v>
      </c>
      <c r="F35" s="90">
        <f t="shared" si="0"/>
        <v>0.2796633701895534</v>
      </c>
      <c r="G35" s="90">
        <f t="shared" si="2"/>
        <v>1.2077050308542068</v>
      </c>
    </row>
    <row r="36" spans="1:8" ht="31.2" x14ac:dyDescent="0.3">
      <c r="A36" s="67">
        <v>2</v>
      </c>
      <c r="B36" s="68" t="s">
        <v>60</v>
      </c>
      <c r="C36" s="69">
        <v>654588</v>
      </c>
      <c r="D36" s="70">
        <v>2540612</v>
      </c>
      <c r="E36" s="70">
        <f>4777180-3876459</f>
        <v>900721</v>
      </c>
      <c r="F36" s="63">
        <f t="shared" si="0"/>
        <v>0.35452914494617832</v>
      </c>
      <c r="G36" s="63">
        <f t="shared" si="2"/>
        <v>1.3760120869921233</v>
      </c>
    </row>
  </sheetData>
  <mergeCells count="13">
    <mergeCell ref="A5:A6"/>
    <mergeCell ref="B5:B6"/>
    <mergeCell ref="C5:C6"/>
    <mergeCell ref="D5:D6"/>
    <mergeCell ref="F1:G1"/>
    <mergeCell ref="A3:G3"/>
    <mergeCell ref="E5:E6"/>
    <mergeCell ref="F5:G5"/>
    <mergeCell ref="C29:C31"/>
    <mergeCell ref="D29:D31"/>
    <mergeCell ref="E29:E31"/>
    <mergeCell ref="F29:F31"/>
    <mergeCell ref="G29:G31"/>
  </mergeCells>
  <pageMargins left="0.47244094488188981" right="0.23622047244094491" top="0.11811023622047245" bottom="7.874015748031496E-2" header="0.31496062992125984"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abSelected="1" topLeftCell="A4" workbookViewId="0">
      <pane xSplit="3" ySplit="4" topLeftCell="D8" activePane="bottomRight" state="frozen"/>
      <selection activeCell="A4" sqref="A4"/>
      <selection pane="topRight" activeCell="D4" sqref="D4"/>
      <selection pane="bottomLeft" activeCell="A8" sqref="A8"/>
      <selection pane="bottomRight" activeCell="D5" sqref="D5:D7"/>
    </sheetView>
  </sheetViews>
  <sheetFormatPr defaultColWidth="9.109375" defaultRowHeight="16.8" x14ac:dyDescent="0.3"/>
  <cols>
    <col min="1" max="1" width="5.44140625" style="5" customWidth="1"/>
    <col min="2" max="2" width="34.88671875" style="5" customWidth="1"/>
    <col min="3" max="3" width="12.44140625" style="5" hidden="1" customWidth="1"/>
    <col min="4" max="4" width="13.109375" style="5" customWidth="1"/>
    <col min="5" max="5" width="12.6640625" style="5" customWidth="1"/>
    <col min="6" max="6" width="8.5546875" style="5" customWidth="1"/>
    <col min="7" max="7" width="10.109375" style="5" customWidth="1"/>
    <col min="8" max="8" width="20" style="5" customWidth="1"/>
    <col min="9" max="9" width="14.6640625" style="5" customWidth="1"/>
    <col min="10" max="10" width="11.44140625" style="5" bestFit="1" customWidth="1"/>
    <col min="11" max="16384" width="9.109375" style="5"/>
  </cols>
  <sheetData>
    <row r="1" spans="1:10" ht="16.5" customHeight="1" x14ac:dyDescent="0.3">
      <c r="A1" s="4" t="s">
        <v>33</v>
      </c>
      <c r="F1" s="145" t="s">
        <v>82</v>
      </c>
      <c r="G1" s="145"/>
      <c r="H1" s="145"/>
    </row>
    <row r="3" spans="1:10" x14ac:dyDescent="0.3">
      <c r="A3" s="133" t="s">
        <v>151</v>
      </c>
      <c r="B3" s="133"/>
      <c r="C3" s="133"/>
      <c r="D3" s="133"/>
      <c r="E3" s="133"/>
      <c r="F3" s="133"/>
      <c r="G3" s="133"/>
      <c r="H3" s="133"/>
    </row>
    <row r="4" spans="1:10" x14ac:dyDescent="0.3">
      <c r="E4" s="152" t="s">
        <v>34</v>
      </c>
      <c r="F4" s="152"/>
      <c r="G4" s="152"/>
      <c r="H4" s="152"/>
    </row>
    <row r="5" spans="1:10" ht="51" customHeight="1" x14ac:dyDescent="0.3">
      <c r="A5" s="137" t="s">
        <v>0</v>
      </c>
      <c r="B5" s="137" t="s">
        <v>1</v>
      </c>
      <c r="C5" s="146" t="s">
        <v>152</v>
      </c>
      <c r="D5" s="137" t="s">
        <v>4</v>
      </c>
      <c r="E5" s="137" t="s">
        <v>149</v>
      </c>
      <c r="F5" s="137" t="s">
        <v>3</v>
      </c>
      <c r="G5" s="137"/>
      <c r="H5" s="137" t="s">
        <v>86</v>
      </c>
    </row>
    <row r="6" spans="1:10" ht="43.5" customHeight="1" x14ac:dyDescent="0.3">
      <c r="A6" s="137"/>
      <c r="B6" s="137"/>
      <c r="C6" s="147"/>
      <c r="D6" s="137"/>
      <c r="E6" s="137"/>
      <c r="F6" s="137" t="s">
        <v>4</v>
      </c>
      <c r="G6" s="134" t="s">
        <v>84</v>
      </c>
      <c r="H6" s="137"/>
    </row>
    <row r="7" spans="1:10" ht="58.5" customHeight="1" x14ac:dyDescent="0.3">
      <c r="A7" s="137"/>
      <c r="B7" s="137"/>
      <c r="C7" s="148"/>
      <c r="D7" s="137"/>
      <c r="E7" s="137"/>
      <c r="F7" s="137"/>
      <c r="G7" s="135"/>
      <c r="H7" s="137"/>
    </row>
    <row r="8" spans="1:10" x14ac:dyDescent="0.3">
      <c r="A8" s="10" t="s">
        <v>6</v>
      </c>
      <c r="B8" s="10" t="s">
        <v>7</v>
      </c>
      <c r="C8" s="10"/>
      <c r="D8" s="11">
        <v>1</v>
      </c>
      <c r="E8" s="10">
        <v>2</v>
      </c>
      <c r="F8" s="10" t="s">
        <v>8</v>
      </c>
      <c r="G8" s="10">
        <v>4</v>
      </c>
      <c r="H8" s="47">
        <v>5</v>
      </c>
    </row>
    <row r="9" spans="1:10" s="4" customFormat="1" x14ac:dyDescent="0.3">
      <c r="A9" s="12"/>
      <c r="B9" s="13" t="s">
        <v>93</v>
      </c>
      <c r="C9" s="18">
        <v>3679917.6</v>
      </c>
      <c r="D9" s="18">
        <f>+D10+D33</f>
        <v>23125343</v>
      </c>
      <c r="E9" s="18">
        <f>+E10+E33</f>
        <v>4400156</v>
      </c>
      <c r="F9" s="22">
        <f>+E9/D9</f>
        <v>0.19027419398709028</v>
      </c>
      <c r="G9" s="22">
        <f>+E9/C9</f>
        <v>1.1957213389778074</v>
      </c>
      <c r="H9" s="46"/>
      <c r="I9" s="4">
        <f>+E9/C9*100</f>
        <v>119.57213389778074</v>
      </c>
      <c r="J9" s="32">
        <f>6376400-E9</f>
        <v>1976244</v>
      </c>
    </row>
    <row r="10" spans="1:10" s="4" customFormat="1" x14ac:dyDescent="0.3">
      <c r="A10" s="14" t="s">
        <v>6</v>
      </c>
      <c r="B10" s="15" t="s">
        <v>62</v>
      </c>
      <c r="C10" s="20">
        <v>3679917.6</v>
      </c>
      <c r="D10" s="20">
        <f>+D11+D15+D27+D28+D29+D30</f>
        <v>20036773</v>
      </c>
      <c r="E10" s="20">
        <f>+E11+E15+E27+E28+E29+E30</f>
        <v>4400156</v>
      </c>
      <c r="F10" s="22">
        <f>+E10/D10</f>
        <v>0.21960402505932466</v>
      </c>
      <c r="G10" s="22">
        <f>+E10/C10</f>
        <v>1.1957213389778074</v>
      </c>
      <c r="H10" s="44"/>
      <c r="I10" s="4">
        <v>11259615</v>
      </c>
    </row>
    <row r="11" spans="1:10" s="4" customFormat="1" x14ac:dyDescent="0.3">
      <c r="A11" s="14" t="s">
        <v>10</v>
      </c>
      <c r="B11" s="15" t="s">
        <v>21</v>
      </c>
      <c r="C11" s="24">
        <v>1566219</v>
      </c>
      <c r="D11" s="20">
        <v>4809210</v>
      </c>
      <c r="E11" s="20">
        <f>2218711.5+45000</f>
        <v>2263711.5</v>
      </c>
      <c r="F11" s="22">
        <f>+E11/D11</f>
        <v>0.47070340035057734</v>
      </c>
      <c r="G11" s="22">
        <f t="shared" ref="G11:G26" si="0">+E11/C11</f>
        <v>1.4453352308968286</v>
      </c>
      <c r="H11" s="44"/>
      <c r="I11" s="32">
        <f>+I10-E9</f>
        <v>6859459</v>
      </c>
    </row>
    <row r="12" spans="1:10" x14ac:dyDescent="0.3">
      <c r="A12" s="17">
        <v>1</v>
      </c>
      <c r="B12" s="16" t="s">
        <v>63</v>
      </c>
      <c r="C12" s="25">
        <v>1516219</v>
      </c>
      <c r="D12" s="19">
        <v>4734210</v>
      </c>
      <c r="E12" s="19">
        <f>+E11-E13</f>
        <v>2188711.5</v>
      </c>
      <c r="F12" s="21">
        <f>+E12/D12</f>
        <v>0.46231821148618246</v>
      </c>
      <c r="G12" s="21">
        <f>+E12/C12</f>
        <v>1.4435325635676641</v>
      </c>
      <c r="H12" s="43"/>
    </row>
    <row r="13" spans="1:10" ht="100.8" x14ac:dyDescent="0.3">
      <c r="A13" s="17">
        <v>2</v>
      </c>
      <c r="B13" s="16" t="s">
        <v>64</v>
      </c>
      <c r="C13" s="33">
        <v>50000</v>
      </c>
      <c r="D13" s="19">
        <v>75000</v>
      </c>
      <c r="E13" s="19">
        <v>75000</v>
      </c>
      <c r="F13" s="87">
        <f t="shared" ref="F13" si="1">+E13/D13</f>
        <v>1</v>
      </c>
      <c r="G13" s="105">
        <f>+E13/C13</f>
        <v>1.5</v>
      </c>
      <c r="H13" s="43"/>
    </row>
    <row r="14" spans="1:10" x14ac:dyDescent="0.3">
      <c r="A14" s="17">
        <v>3</v>
      </c>
      <c r="B14" s="16" t="s">
        <v>65</v>
      </c>
      <c r="C14" s="16"/>
      <c r="D14" s="19"/>
      <c r="E14" s="19"/>
      <c r="F14" s="87"/>
      <c r="G14" s="21"/>
      <c r="H14" s="43"/>
    </row>
    <row r="15" spans="1:10" s="4" customFormat="1" x14ac:dyDescent="0.3">
      <c r="A15" s="14" t="s">
        <v>16</v>
      </c>
      <c r="B15" s="15" t="s">
        <v>22</v>
      </c>
      <c r="C15" s="20">
        <v>2113698.6</v>
      </c>
      <c r="D15" s="20">
        <v>11906555</v>
      </c>
      <c r="E15" s="20">
        <f>2135403+1041.5</f>
        <v>2136444.5</v>
      </c>
      <c r="F15" s="22">
        <f>+E15/D15</f>
        <v>0.17943431160398621</v>
      </c>
      <c r="G15" s="22">
        <f t="shared" si="0"/>
        <v>1.010761184210464</v>
      </c>
      <c r="H15" s="44"/>
    </row>
    <row r="16" spans="1:10" s="37" customFormat="1" x14ac:dyDescent="0.3">
      <c r="A16" s="34"/>
      <c r="B16" s="35" t="s">
        <v>66</v>
      </c>
      <c r="C16" s="35"/>
      <c r="D16" s="36"/>
      <c r="E16" s="36"/>
      <c r="F16" s="36"/>
      <c r="G16" s="21"/>
      <c r="H16" s="45"/>
    </row>
    <row r="17" spans="1:8" ht="33.6" x14ac:dyDescent="0.3">
      <c r="A17" s="17">
        <v>1</v>
      </c>
      <c r="B17" s="16" t="s">
        <v>67</v>
      </c>
      <c r="C17" s="33">
        <v>785296.3</v>
      </c>
      <c r="D17" s="19">
        <v>4578569</v>
      </c>
      <c r="E17" s="19">
        <v>822273</v>
      </c>
      <c r="F17" s="21">
        <f>+E17/D17</f>
        <v>0.17959170212352374</v>
      </c>
      <c r="G17" s="21">
        <f t="shared" si="0"/>
        <v>1.0470863036028566</v>
      </c>
      <c r="H17" s="43"/>
    </row>
    <row r="18" spans="1:8" x14ac:dyDescent="0.3">
      <c r="A18" s="17">
        <v>2</v>
      </c>
      <c r="B18" s="16" t="s">
        <v>68</v>
      </c>
      <c r="C18" s="33">
        <v>28900.2</v>
      </c>
      <c r="D18" s="19">
        <v>40290</v>
      </c>
      <c r="E18" s="19">
        <v>24277</v>
      </c>
      <c r="F18" s="87">
        <f t="shared" ref="F18:F26" si="2">+E18/D18</f>
        <v>0.60255646562422438</v>
      </c>
      <c r="G18" s="21">
        <f t="shared" si="0"/>
        <v>0.84002878872810571</v>
      </c>
      <c r="H18" s="43"/>
    </row>
    <row r="19" spans="1:8" ht="33.6" x14ac:dyDescent="0.3">
      <c r="A19" s="17">
        <v>3</v>
      </c>
      <c r="B19" s="16" t="s">
        <v>69</v>
      </c>
      <c r="C19" s="33">
        <v>205504.2</v>
      </c>
      <c r="D19" s="19">
        <v>1062321</v>
      </c>
      <c r="E19" s="19">
        <v>201135</v>
      </c>
      <c r="F19" s="87">
        <f t="shared" si="2"/>
        <v>0.18933542686250202</v>
      </c>
      <c r="G19" s="21">
        <f t="shared" si="0"/>
        <v>0.97873912066030766</v>
      </c>
      <c r="H19" s="43"/>
    </row>
    <row r="20" spans="1:8" x14ac:dyDescent="0.3">
      <c r="A20" s="17">
        <v>4</v>
      </c>
      <c r="B20" s="16" t="s">
        <v>70</v>
      </c>
      <c r="C20" s="33">
        <v>35326.300000000003</v>
      </c>
      <c r="D20" s="19">
        <v>234381</v>
      </c>
      <c r="E20" s="19">
        <v>30782</v>
      </c>
      <c r="F20" s="87">
        <f t="shared" si="2"/>
        <v>0.1313331712041505</v>
      </c>
      <c r="G20" s="21">
        <f t="shared" si="0"/>
        <v>0.87136212963146431</v>
      </c>
      <c r="H20" s="43"/>
    </row>
    <row r="21" spans="1:8" ht="33.6" x14ac:dyDescent="0.3">
      <c r="A21" s="17">
        <v>5</v>
      </c>
      <c r="B21" s="16" t="s">
        <v>71</v>
      </c>
      <c r="C21" s="33">
        <v>9610.2999999999993</v>
      </c>
      <c r="D21" s="19">
        <v>51348</v>
      </c>
      <c r="E21" s="19">
        <v>7007</v>
      </c>
      <c r="F21" s="87">
        <f t="shared" si="2"/>
        <v>0.13646101113967438</v>
      </c>
      <c r="G21" s="21">
        <f t="shared" si="0"/>
        <v>0.72911355524801524</v>
      </c>
      <c r="H21" s="43"/>
    </row>
    <row r="22" spans="1:8" x14ac:dyDescent="0.3">
      <c r="A22" s="17">
        <v>6</v>
      </c>
      <c r="B22" s="16" t="s">
        <v>72</v>
      </c>
      <c r="C22" s="33">
        <v>18596.3</v>
      </c>
      <c r="D22" s="19">
        <v>70880</v>
      </c>
      <c r="E22" s="19">
        <v>8801</v>
      </c>
      <c r="F22" s="87">
        <f t="shared" si="2"/>
        <v>0.12416760722347629</v>
      </c>
      <c r="G22" s="21">
        <f t="shared" si="0"/>
        <v>0.47326618735985115</v>
      </c>
      <c r="H22" s="43"/>
    </row>
    <row r="23" spans="1:8" x14ac:dyDescent="0.3">
      <c r="A23" s="17">
        <v>7</v>
      </c>
      <c r="B23" s="16" t="s">
        <v>73</v>
      </c>
      <c r="C23" s="33">
        <v>17893</v>
      </c>
      <c r="D23" s="19">
        <v>176327</v>
      </c>
      <c r="E23" s="19">
        <v>26166</v>
      </c>
      <c r="F23" s="87">
        <f t="shared" si="2"/>
        <v>0.14839474385658463</v>
      </c>
      <c r="G23" s="21">
        <f t="shared" si="0"/>
        <v>1.4623595819594255</v>
      </c>
      <c r="H23" s="43"/>
    </row>
    <row r="24" spans="1:8" x14ac:dyDescent="0.3">
      <c r="A24" s="17">
        <v>8</v>
      </c>
      <c r="B24" s="16" t="s">
        <v>74</v>
      </c>
      <c r="C24" s="33">
        <v>182484</v>
      </c>
      <c r="D24" s="19">
        <v>2110266</v>
      </c>
      <c r="E24" s="19">
        <v>178979</v>
      </c>
      <c r="F24" s="87">
        <f t="shared" si="2"/>
        <v>8.4813478490389366E-2</v>
      </c>
      <c r="G24" s="21">
        <f t="shared" si="0"/>
        <v>0.9807928366322527</v>
      </c>
      <c r="H24" s="43"/>
    </row>
    <row r="25" spans="1:8" ht="33.6" x14ac:dyDescent="0.3">
      <c r="A25" s="17">
        <v>9</v>
      </c>
      <c r="B25" s="16" t="s">
        <v>75</v>
      </c>
      <c r="C25" s="33">
        <v>480096</v>
      </c>
      <c r="D25" s="19">
        <v>2191304</v>
      </c>
      <c r="E25" s="131">
        <v>494051</v>
      </c>
      <c r="F25" s="87">
        <f t="shared" si="2"/>
        <v>0.22545981753330438</v>
      </c>
      <c r="G25" s="21">
        <f t="shared" si="0"/>
        <v>1.0290671032460175</v>
      </c>
      <c r="H25" s="43"/>
    </row>
    <row r="26" spans="1:8" x14ac:dyDescent="0.3">
      <c r="A26" s="17">
        <v>10</v>
      </c>
      <c r="B26" s="16" t="s">
        <v>76</v>
      </c>
      <c r="C26" s="33">
        <v>228873</v>
      </c>
      <c r="D26" s="19">
        <v>1056808</v>
      </c>
      <c r="E26" s="19">
        <v>242905</v>
      </c>
      <c r="F26" s="87">
        <f t="shared" si="2"/>
        <v>0.22984780584552728</v>
      </c>
      <c r="G26" s="21">
        <f t="shared" si="0"/>
        <v>1.0613091102926078</v>
      </c>
      <c r="H26" s="43"/>
    </row>
    <row r="27" spans="1:8" s="4" customFormat="1" ht="33.6" x14ac:dyDescent="0.3">
      <c r="A27" s="14" t="s">
        <v>26</v>
      </c>
      <c r="B27" s="15" t="s">
        <v>23</v>
      </c>
      <c r="C27" s="24"/>
      <c r="D27" s="20">
        <v>13979</v>
      </c>
      <c r="E27" s="20"/>
      <c r="F27" s="22">
        <f t="shared" ref="F27" si="3">+E27/D27</f>
        <v>0</v>
      </c>
      <c r="G27" s="60"/>
      <c r="H27" s="44"/>
    </row>
    <row r="28" spans="1:8" s="4" customFormat="1" ht="25.5" customHeight="1" x14ac:dyDescent="0.3">
      <c r="A28" s="14" t="s">
        <v>57</v>
      </c>
      <c r="B28" s="15" t="s">
        <v>24</v>
      </c>
      <c r="C28" s="15"/>
      <c r="D28" s="20">
        <v>1450</v>
      </c>
      <c r="E28" s="20"/>
      <c r="F28" s="22">
        <f t="shared" ref="F28:F29" si="4">+E28/D28</f>
        <v>0</v>
      </c>
      <c r="G28" s="22"/>
      <c r="H28" s="44"/>
    </row>
    <row r="29" spans="1:8" s="4" customFormat="1" x14ac:dyDescent="0.3">
      <c r="A29" s="14" t="s">
        <v>77</v>
      </c>
      <c r="B29" s="15" t="s">
        <v>25</v>
      </c>
      <c r="C29" s="15"/>
      <c r="D29" s="20">
        <v>576179</v>
      </c>
      <c r="E29" s="20"/>
      <c r="F29" s="22">
        <f t="shared" si="4"/>
        <v>0</v>
      </c>
      <c r="G29" s="22"/>
      <c r="H29" s="44"/>
    </row>
    <row r="30" spans="1:8" s="4" customFormat="1" ht="50.4" x14ac:dyDescent="0.3">
      <c r="A30" s="14" t="s">
        <v>83</v>
      </c>
      <c r="B30" s="15" t="s">
        <v>153</v>
      </c>
      <c r="C30" s="15"/>
      <c r="D30" s="20">
        <f>+D31+D32</f>
        <v>2729400</v>
      </c>
      <c r="E30" s="20"/>
      <c r="F30" s="22"/>
      <c r="G30" s="126"/>
      <c r="H30" s="128" t="s">
        <v>87</v>
      </c>
    </row>
    <row r="31" spans="1:8" x14ac:dyDescent="0.3">
      <c r="A31" s="17">
        <v>1</v>
      </c>
      <c r="B31" s="16" t="s">
        <v>154</v>
      </c>
      <c r="C31" s="16"/>
      <c r="D31" s="19">
        <v>2128083</v>
      </c>
      <c r="E31" s="19"/>
      <c r="F31" s="19"/>
      <c r="G31" s="127"/>
      <c r="H31" s="128"/>
    </row>
    <row r="32" spans="1:8" ht="50.4" x14ac:dyDescent="0.3">
      <c r="A32" s="17">
        <v>2</v>
      </c>
      <c r="B32" s="16" t="s">
        <v>155</v>
      </c>
      <c r="C32" s="16"/>
      <c r="D32" s="19">
        <v>601317</v>
      </c>
      <c r="E32" s="19"/>
      <c r="F32" s="19"/>
      <c r="G32" s="127"/>
      <c r="H32" s="128"/>
    </row>
    <row r="33" spans="1:8" ht="50.4" x14ac:dyDescent="0.3">
      <c r="A33" s="14" t="s">
        <v>7</v>
      </c>
      <c r="B33" s="15" t="s">
        <v>78</v>
      </c>
      <c r="C33" s="15">
        <v>0</v>
      </c>
      <c r="D33" s="20">
        <f>SUM(D34:D36)</f>
        <v>3088570</v>
      </c>
      <c r="E33" s="20"/>
      <c r="F33" s="20"/>
      <c r="G33" s="127"/>
      <c r="H33" s="43"/>
    </row>
    <row r="34" spans="1:8" ht="84" x14ac:dyDescent="0.3">
      <c r="A34" s="17">
        <v>1</v>
      </c>
      <c r="B34" s="16" t="s">
        <v>79</v>
      </c>
      <c r="C34" s="16"/>
      <c r="D34" s="19">
        <v>800732</v>
      </c>
      <c r="E34" s="19"/>
      <c r="F34" s="21"/>
      <c r="G34" s="127"/>
      <c r="H34" s="128" t="s">
        <v>88</v>
      </c>
    </row>
    <row r="35" spans="1:8" ht="33.6" x14ac:dyDescent="0.3">
      <c r="A35" s="17">
        <v>2</v>
      </c>
      <c r="B35" s="16" t="s">
        <v>80</v>
      </c>
      <c r="C35" s="16"/>
      <c r="D35" s="19">
        <v>2121225</v>
      </c>
      <c r="E35" s="19"/>
      <c r="F35" s="21"/>
      <c r="G35" s="127"/>
      <c r="H35" s="128" t="s">
        <v>89</v>
      </c>
    </row>
    <row r="36" spans="1:8" ht="66" customHeight="1" x14ac:dyDescent="0.3">
      <c r="A36" s="101">
        <v>3</v>
      </c>
      <c r="B36" s="102" t="s">
        <v>81</v>
      </c>
      <c r="C36" s="102"/>
      <c r="D36" s="103">
        <v>166613</v>
      </c>
      <c r="E36" s="103"/>
      <c r="F36" s="104"/>
      <c r="G36" s="129"/>
      <c r="H36" s="130" t="s">
        <v>87</v>
      </c>
    </row>
  </sheetData>
  <mergeCells count="12">
    <mergeCell ref="F1:H1"/>
    <mergeCell ref="H5:H7"/>
    <mergeCell ref="A3:H3"/>
    <mergeCell ref="G6:G7"/>
    <mergeCell ref="A5:A7"/>
    <mergeCell ref="B5:B7"/>
    <mergeCell ref="D5:D7"/>
    <mergeCell ref="E5:E7"/>
    <mergeCell ref="F6:F7"/>
    <mergeCell ref="F5:G5"/>
    <mergeCell ref="C5:C7"/>
    <mergeCell ref="E4:H4"/>
  </mergeCells>
  <pageMargins left="0.54" right="0.2"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6"/>
  <sheetViews>
    <sheetView workbookViewId="0">
      <pane xSplit="2" ySplit="2" topLeftCell="C3" activePane="bottomRight" state="frozen"/>
      <selection pane="topRight" activeCell="C1" sqref="C1"/>
      <selection pane="bottomLeft" activeCell="A3" sqref="A3"/>
      <selection pane="bottomRight" activeCell="B4" sqref="B4"/>
    </sheetView>
  </sheetViews>
  <sheetFormatPr defaultColWidth="9.109375" defaultRowHeight="15.6" x14ac:dyDescent="0.3"/>
  <cols>
    <col min="1" max="1" width="5.88671875" style="108" customWidth="1"/>
    <col min="2" max="2" width="30.44140625" style="1" customWidth="1"/>
    <col min="3" max="3" width="12.109375" style="108" customWidth="1"/>
    <col min="4" max="4" width="29.109375" style="108" customWidth="1"/>
    <col min="5" max="5" width="21.6640625" style="1" customWidth="1"/>
    <col min="6" max="16384" width="9.109375" style="1"/>
  </cols>
  <sheetData>
    <row r="2" spans="1:5" ht="31.2" x14ac:dyDescent="0.3">
      <c r="A2" s="109" t="s">
        <v>94</v>
      </c>
      <c r="B2" s="109" t="s">
        <v>95</v>
      </c>
      <c r="C2" s="110" t="s">
        <v>96</v>
      </c>
      <c r="D2" s="110" t="s">
        <v>144</v>
      </c>
      <c r="E2" s="110" t="s">
        <v>130</v>
      </c>
    </row>
    <row r="3" spans="1:5" s="2" customFormat="1" ht="31.2" x14ac:dyDescent="0.3">
      <c r="A3" s="111" t="s">
        <v>10</v>
      </c>
      <c r="B3" s="112" t="s">
        <v>147</v>
      </c>
      <c r="C3" s="111"/>
      <c r="D3" s="111"/>
      <c r="E3" s="113"/>
    </row>
    <row r="4" spans="1:5" ht="46.8" x14ac:dyDescent="0.3">
      <c r="A4" s="114">
        <v>1</v>
      </c>
      <c r="B4" s="115" t="s">
        <v>131</v>
      </c>
      <c r="C4" s="114" t="s">
        <v>97</v>
      </c>
      <c r="D4" s="116" t="s">
        <v>132</v>
      </c>
      <c r="E4" s="149" t="s">
        <v>106</v>
      </c>
    </row>
    <row r="5" spans="1:5" ht="46.8" x14ac:dyDescent="0.3">
      <c r="A5" s="114">
        <v>2</v>
      </c>
      <c r="B5" s="115" t="s">
        <v>133</v>
      </c>
      <c r="C5" s="114" t="s">
        <v>98</v>
      </c>
      <c r="D5" s="116" t="s">
        <v>134</v>
      </c>
      <c r="E5" s="149"/>
    </row>
    <row r="6" spans="1:5" ht="62.4" x14ac:dyDescent="0.3">
      <c r="A6" s="114">
        <v>3</v>
      </c>
      <c r="B6" s="115" t="s">
        <v>99</v>
      </c>
      <c r="C6" s="114" t="s">
        <v>102</v>
      </c>
      <c r="D6" s="116" t="s">
        <v>135</v>
      </c>
      <c r="E6" s="149"/>
    </row>
    <row r="7" spans="1:5" ht="62.4" x14ac:dyDescent="0.3">
      <c r="A7" s="114">
        <v>4</v>
      </c>
      <c r="B7" s="115" t="s">
        <v>100</v>
      </c>
      <c r="C7" s="114" t="s">
        <v>102</v>
      </c>
      <c r="D7" s="116" t="s">
        <v>136</v>
      </c>
      <c r="E7" s="149"/>
    </row>
    <row r="8" spans="1:5" ht="62.4" x14ac:dyDescent="0.3">
      <c r="A8" s="114">
        <v>5</v>
      </c>
      <c r="B8" s="115" t="s">
        <v>101</v>
      </c>
      <c r="C8" s="114" t="s">
        <v>102</v>
      </c>
      <c r="D8" s="116" t="s">
        <v>105</v>
      </c>
      <c r="E8" s="149"/>
    </row>
    <row r="9" spans="1:5" ht="46.8" x14ac:dyDescent="0.3">
      <c r="A9" s="114">
        <v>6</v>
      </c>
      <c r="B9" s="115" t="s">
        <v>103</v>
      </c>
      <c r="C9" s="117" t="s">
        <v>104</v>
      </c>
      <c r="D9" s="116" t="s">
        <v>137</v>
      </c>
      <c r="E9" s="149"/>
    </row>
    <row r="10" spans="1:5" s="2" customFormat="1" ht="46.8" x14ac:dyDescent="0.3">
      <c r="A10" s="111" t="s">
        <v>16</v>
      </c>
      <c r="B10" s="112" t="s">
        <v>138</v>
      </c>
      <c r="C10" s="118"/>
      <c r="D10" s="119"/>
      <c r="E10" s="113"/>
    </row>
    <row r="11" spans="1:5" ht="46.8" x14ac:dyDescent="0.3">
      <c r="A11" s="114">
        <v>1</v>
      </c>
      <c r="B11" s="115" t="s">
        <v>107</v>
      </c>
      <c r="C11" s="117" t="s">
        <v>108</v>
      </c>
      <c r="D11" s="116" t="s">
        <v>110</v>
      </c>
      <c r="E11" s="114" t="s">
        <v>109</v>
      </c>
    </row>
    <row r="12" spans="1:5" ht="31.2" x14ac:dyDescent="0.3">
      <c r="A12" s="114">
        <v>2</v>
      </c>
      <c r="B12" s="115" t="s">
        <v>111</v>
      </c>
      <c r="C12" s="117" t="s">
        <v>112</v>
      </c>
      <c r="D12" s="116" t="s">
        <v>114</v>
      </c>
      <c r="E12" s="114" t="s">
        <v>113</v>
      </c>
    </row>
    <row r="13" spans="1:5" ht="31.2" x14ac:dyDescent="0.3">
      <c r="A13" s="114">
        <v>3</v>
      </c>
      <c r="B13" s="115" t="s">
        <v>115</v>
      </c>
      <c r="C13" s="117" t="s">
        <v>116</v>
      </c>
      <c r="D13" s="116" t="s">
        <v>114</v>
      </c>
      <c r="E13" s="114" t="s">
        <v>113</v>
      </c>
    </row>
    <row r="14" spans="1:5" ht="31.2" x14ac:dyDescent="0.3">
      <c r="A14" s="114">
        <v>4</v>
      </c>
      <c r="B14" s="115" t="s">
        <v>117</v>
      </c>
      <c r="C14" s="117" t="s">
        <v>118</v>
      </c>
      <c r="D14" s="116" t="s">
        <v>120</v>
      </c>
      <c r="E14" s="114" t="s">
        <v>119</v>
      </c>
    </row>
    <row r="15" spans="1:5" ht="31.2" x14ac:dyDescent="0.3">
      <c r="A15" s="114">
        <v>5</v>
      </c>
      <c r="B15" s="115" t="s">
        <v>117</v>
      </c>
      <c r="C15" s="117" t="s">
        <v>118</v>
      </c>
      <c r="D15" s="120" t="s">
        <v>127</v>
      </c>
      <c r="E15" s="114" t="s">
        <v>121</v>
      </c>
    </row>
    <row r="16" spans="1:5" ht="46.8" x14ac:dyDescent="0.3">
      <c r="A16" s="114">
        <v>6</v>
      </c>
      <c r="B16" s="115" t="s">
        <v>122</v>
      </c>
      <c r="C16" s="117" t="s">
        <v>123</v>
      </c>
      <c r="D16" s="116" t="s">
        <v>124</v>
      </c>
      <c r="E16" s="114" t="s">
        <v>121</v>
      </c>
    </row>
    <row r="17" spans="1:5" ht="46.8" x14ac:dyDescent="0.3">
      <c r="A17" s="114">
        <v>7</v>
      </c>
      <c r="B17" s="115" t="s">
        <v>125</v>
      </c>
      <c r="C17" s="117" t="s">
        <v>126</v>
      </c>
      <c r="D17" s="116" t="s">
        <v>124</v>
      </c>
      <c r="E17" s="114" t="s">
        <v>121</v>
      </c>
    </row>
    <row r="18" spans="1:5" ht="31.2" x14ac:dyDescent="0.3">
      <c r="A18" s="114">
        <v>8</v>
      </c>
      <c r="B18" s="115" t="s">
        <v>128</v>
      </c>
      <c r="C18" s="117" t="s">
        <v>129</v>
      </c>
      <c r="D18" s="116" t="s">
        <v>124</v>
      </c>
      <c r="E18" s="114" t="s">
        <v>121</v>
      </c>
    </row>
    <row r="19" spans="1:5" s="2" customFormat="1" ht="31.2" x14ac:dyDescent="0.3">
      <c r="A19" s="111" t="s">
        <v>26</v>
      </c>
      <c r="B19" s="112" t="s">
        <v>139</v>
      </c>
      <c r="C19" s="118"/>
      <c r="D19" s="119"/>
      <c r="E19" s="113"/>
    </row>
    <row r="20" spans="1:5" x14ac:dyDescent="0.3">
      <c r="A20" s="114">
        <v>1</v>
      </c>
      <c r="B20" s="115" t="s">
        <v>140</v>
      </c>
      <c r="C20" s="117" t="s">
        <v>141</v>
      </c>
      <c r="D20" s="120" t="s">
        <v>145</v>
      </c>
      <c r="E20" s="114" t="s">
        <v>119</v>
      </c>
    </row>
    <row r="21" spans="1:5" ht="46.8" x14ac:dyDescent="0.3">
      <c r="A21" s="114">
        <v>2</v>
      </c>
      <c r="B21" s="115" t="s">
        <v>143</v>
      </c>
      <c r="C21" s="117" t="s">
        <v>142</v>
      </c>
      <c r="D21" s="120" t="s">
        <v>145</v>
      </c>
      <c r="E21" s="114" t="s">
        <v>119</v>
      </c>
    </row>
    <row r="22" spans="1:5" x14ac:dyDescent="0.3">
      <c r="A22" s="114">
        <v>3</v>
      </c>
      <c r="B22" s="115" t="s">
        <v>140</v>
      </c>
      <c r="C22" s="117" t="s">
        <v>141</v>
      </c>
      <c r="D22" s="120" t="s">
        <v>146</v>
      </c>
      <c r="E22" s="114" t="s">
        <v>121</v>
      </c>
    </row>
    <row r="23" spans="1:5" ht="46.8" x14ac:dyDescent="0.3">
      <c r="A23" s="121">
        <v>4</v>
      </c>
      <c r="B23" s="122" t="s">
        <v>143</v>
      </c>
      <c r="C23" s="123" t="s">
        <v>142</v>
      </c>
      <c r="D23" s="124" t="s">
        <v>146</v>
      </c>
      <c r="E23" s="121" t="s">
        <v>121</v>
      </c>
    </row>
    <row r="25" spans="1:5" x14ac:dyDescent="0.3">
      <c r="A25" s="106"/>
      <c r="B25" s="107"/>
      <c r="C25" s="106"/>
      <c r="D25" s="106"/>
      <c r="E25" s="107"/>
    </row>
    <row r="26" spans="1:5" x14ac:dyDescent="0.3">
      <c r="A26" s="106"/>
      <c r="B26" s="107"/>
      <c r="C26" s="106"/>
      <c r="D26" s="106"/>
      <c r="E26" s="107"/>
    </row>
  </sheetData>
  <mergeCells count="1">
    <mergeCell ref="E4:E9"/>
  </mergeCells>
  <pageMargins left="0.69" right="0.2" top="0.26" bottom="0.2" header="0.3" footer="0.2"/>
  <pageSetup paperSize="9" scale="9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59</vt:lpstr>
      <vt:lpstr>60</vt:lpstr>
      <vt:lpstr>61</vt:lpstr>
      <vt:lpstr>Sheet1</vt:lpstr>
      <vt:lpstr>'61'!Print_Titles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NguyenThiNga</dc:creator>
  <cp:lastModifiedBy>Admin</cp:lastModifiedBy>
  <cp:lastPrinted>2019-04-16T03:03:06Z</cp:lastPrinted>
  <dcterms:created xsi:type="dcterms:W3CDTF">2017-05-09T02:53:58Z</dcterms:created>
  <dcterms:modified xsi:type="dcterms:W3CDTF">2019-04-16T03:13:19Z</dcterms:modified>
</cp:coreProperties>
</file>