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20" windowWidth="19815" windowHeight="6885" activeTab="1"/>
  </bookViews>
  <sheets>
    <sheet name="60-CK" sheetId="7" r:id="rId1"/>
    <sheet name="59-CK" sheetId="5" r:id="rId2"/>
    <sheet name="61-CK" sheetId="4" r:id="rId3"/>
  </sheets>
  <externalReferences>
    <externalReference r:id="rId4"/>
  </externalReferences>
  <definedNames>
    <definedName name="_xlnm.Print_Area" localSheetId="1">'59-CK'!$A$1:$G$31</definedName>
    <definedName name="_xlnm.Print_Area" localSheetId="0">'60-CK'!$A$1:$G$41</definedName>
    <definedName name="_xlnm.Print_Titles" localSheetId="0">'60-CK'!$6:$8</definedName>
  </definedNames>
  <calcPr calcId="124519"/>
</workbook>
</file>

<file path=xl/calcChain.xml><?xml version="1.0" encoding="utf-8"?>
<calcChain xmlns="http://schemas.openxmlformats.org/spreadsheetml/2006/main">
  <c r="E19" i="5"/>
  <c r="E18" s="1"/>
  <c r="I9" s="1"/>
  <c r="D41" i="4"/>
  <c r="D40"/>
  <c r="E10"/>
  <c r="H9" i="5"/>
  <c r="G29"/>
  <c r="E29"/>
  <c r="F16"/>
  <c r="G16"/>
  <c r="F41" i="7" l="1"/>
  <c r="E41"/>
  <c r="C41"/>
  <c r="C39" s="1"/>
  <c r="G40"/>
  <c r="F40"/>
  <c r="F39"/>
  <c r="E39"/>
  <c r="G39" s="1"/>
  <c r="D39"/>
  <c r="G37"/>
  <c r="C37"/>
  <c r="C31" s="1"/>
  <c r="G36"/>
  <c r="G33"/>
  <c r="F33"/>
  <c r="D33"/>
  <c r="C33"/>
  <c r="G32"/>
  <c r="F32"/>
  <c r="F31"/>
  <c r="E31"/>
  <c r="D31"/>
  <c r="G29"/>
  <c r="F29"/>
  <c r="C29"/>
  <c r="G28"/>
  <c r="F28"/>
  <c r="G27"/>
  <c r="F27"/>
  <c r="G26"/>
  <c r="G25"/>
  <c r="F25"/>
  <c r="G24"/>
  <c r="G23"/>
  <c r="F23"/>
  <c r="G22"/>
  <c r="F22"/>
  <c r="G21"/>
  <c r="F21"/>
  <c r="E19"/>
  <c r="D19"/>
  <c r="F19" s="1"/>
  <c r="C19"/>
  <c r="C11" s="1"/>
  <c r="G18"/>
  <c r="F18"/>
  <c r="G17"/>
  <c r="F17"/>
  <c r="G16"/>
  <c r="F16"/>
  <c r="G15"/>
  <c r="F15"/>
  <c r="G14"/>
  <c r="F14"/>
  <c r="G13"/>
  <c r="F13"/>
  <c r="G12"/>
  <c r="F12"/>
  <c r="E12"/>
  <c r="C12"/>
  <c r="E11"/>
  <c r="G11" l="1"/>
  <c r="C10"/>
  <c r="C9" s="1"/>
  <c r="G31"/>
  <c r="G19"/>
  <c r="G41"/>
  <c r="D11"/>
  <c r="E10"/>
  <c r="F11" l="1"/>
  <c r="D10"/>
  <c r="D9" s="1"/>
  <c r="F10"/>
  <c r="G10"/>
  <c r="E9"/>
  <c r="G9" l="1"/>
  <c r="F9"/>
  <c r="G44" i="4" l="1"/>
  <c r="G30" i="5"/>
  <c r="D28" l="1"/>
  <c r="C24"/>
  <c r="C22"/>
  <c r="C23"/>
  <c r="C21"/>
  <c r="F30"/>
  <c r="E24"/>
  <c r="E23"/>
  <c r="E22"/>
  <c r="E21"/>
  <c r="G31"/>
  <c r="F31"/>
  <c r="D26"/>
  <c r="D25"/>
  <c r="D24"/>
  <c r="D23"/>
  <c r="D22"/>
  <c r="D21"/>
  <c r="G19"/>
  <c r="G18"/>
  <c r="G15"/>
  <c r="F15"/>
  <c r="G11"/>
  <c r="F11"/>
  <c r="E10"/>
  <c r="E9" s="1"/>
  <c r="D10"/>
  <c r="D9" s="1"/>
  <c r="C10"/>
  <c r="C9" s="1"/>
  <c r="G23" l="1"/>
  <c r="F21"/>
  <c r="F10"/>
  <c r="G10"/>
  <c r="F9"/>
  <c r="F23"/>
  <c r="F22"/>
  <c r="D19"/>
  <c r="D18" s="1"/>
  <c r="G22"/>
  <c r="G21"/>
  <c r="G33" i="4"/>
  <c r="D39"/>
  <c r="D37" s="1"/>
  <c r="C28" i="5" s="1"/>
  <c r="G9" l="1"/>
  <c r="D12" i="4"/>
  <c r="C20" i="5" s="1"/>
  <c r="C19" s="1"/>
  <c r="C18" s="1"/>
  <c r="C13" i="4"/>
  <c r="C12" s="1"/>
  <c r="C11" s="1"/>
  <c r="G16"/>
  <c r="F20"/>
  <c r="F21"/>
  <c r="F22"/>
  <c r="F23"/>
  <c r="F24"/>
  <c r="F25"/>
  <c r="F26"/>
  <c r="F27"/>
  <c r="G28"/>
  <c r="F29"/>
  <c r="K63"/>
  <c r="K62"/>
  <c r="K58"/>
  <c r="K55"/>
  <c r="K61" s="1"/>
  <c r="G43"/>
  <c r="F43"/>
  <c r="F42"/>
  <c r="G42"/>
  <c r="G41"/>
  <c r="C41"/>
  <c r="F41" s="1"/>
  <c r="G40"/>
  <c r="C40"/>
  <c r="F40" s="1"/>
  <c r="G38"/>
  <c r="C35"/>
  <c r="F34"/>
  <c r="F33"/>
  <c r="G32"/>
  <c r="F32"/>
  <c r="G31"/>
  <c r="F31"/>
  <c r="G30"/>
  <c r="F30"/>
  <c r="G29"/>
  <c r="G25"/>
  <c r="G23"/>
  <c r="G21"/>
  <c r="G20"/>
  <c r="G19"/>
  <c r="F19"/>
  <c r="G18"/>
  <c r="F18"/>
  <c r="H16"/>
  <c r="H17" s="1"/>
  <c r="F16"/>
  <c r="F14"/>
  <c r="G14"/>
  <c r="D11" l="1"/>
  <c r="D10" s="1"/>
  <c r="K59"/>
  <c r="C39"/>
  <c r="C37" s="1"/>
  <c r="C10" s="1"/>
  <c r="F13"/>
  <c r="G24"/>
  <c r="F28"/>
  <c r="G27"/>
  <c r="E12"/>
  <c r="E20" i="5" s="1"/>
  <c r="G13" i="4"/>
  <c r="G22"/>
  <c r="G26"/>
  <c r="E39"/>
  <c r="K54"/>
  <c r="K53" s="1"/>
  <c r="K52" s="1"/>
  <c r="G20" i="5" l="1"/>
  <c r="F20"/>
  <c r="F39" i="4"/>
  <c r="E37"/>
  <c r="E28" i="5" s="1"/>
  <c r="G39" i="4"/>
  <c r="G12"/>
  <c r="E11"/>
  <c r="F12"/>
  <c r="F28" i="5" l="1"/>
  <c r="G28"/>
  <c r="F19"/>
  <c r="F18"/>
  <c r="F11" i="4"/>
  <c r="G11"/>
  <c r="G37"/>
  <c r="F37"/>
  <c r="G10" l="1"/>
  <c r="F10"/>
</calcChain>
</file>

<file path=xl/sharedStrings.xml><?xml version="1.0" encoding="utf-8"?>
<sst xmlns="http://schemas.openxmlformats.org/spreadsheetml/2006/main" count="181" uniqueCount="132">
  <si>
    <t xml:space="preserve">                               ĐVT: Triệu đồng</t>
  </si>
  <si>
    <t>TT</t>
  </si>
  <si>
    <t>Chỉ tiêu</t>
  </si>
  <si>
    <t>A</t>
  </si>
  <si>
    <t>B</t>
  </si>
  <si>
    <t>1</t>
  </si>
  <si>
    <t>2</t>
  </si>
  <si>
    <t>TỔNG CHI NSĐP</t>
  </si>
  <si>
    <t>I</t>
  </si>
  <si>
    <t>Chi đầu tư phát triển</t>
  </si>
  <si>
    <t>Chi đầu tư cho các dự án</t>
  </si>
  <si>
    <t>Chi đầu tư phát triển khác</t>
  </si>
  <si>
    <t>II</t>
  </si>
  <si>
    <t>Chi thường xuyên</t>
  </si>
  <si>
    <t xml:space="preserve">Trong đó: </t>
  </si>
  <si>
    <t xml:space="preserve"> - Chi SN giáo dục, đào tạo và dạy nghề</t>
  </si>
  <si>
    <t xml:space="preserve"> - Chi SN khoa học và công nghệ</t>
  </si>
  <si>
    <t xml:space="preserve"> - Chi SN văn hóa thông tin </t>
  </si>
  <si>
    <t xml:space="preserve"> - Chi SN phát thanh, truyền hình</t>
  </si>
  <si>
    <t xml:space="preserve"> - Chi SN đảm bảo xã hội</t>
  </si>
  <si>
    <t xml:space="preserve"> - Chi SN kinh tế</t>
  </si>
  <si>
    <t xml:space="preserve"> - Chi SN bảo vệ môi trường</t>
  </si>
  <si>
    <t xml:space="preserve"> - Chi khác </t>
  </si>
  <si>
    <t>III</t>
  </si>
  <si>
    <t>Chi trả nợ lãi các khoản do chính quyền địa phương vay</t>
  </si>
  <si>
    <t>IV</t>
  </si>
  <si>
    <t>Chi bổ sung Quỹ dự trữ tài chính</t>
  </si>
  <si>
    <t>V</t>
  </si>
  <si>
    <t>VI</t>
  </si>
  <si>
    <t>Chi cải cách tiền lương</t>
  </si>
  <si>
    <t xml:space="preserve">Chương trình mục tiêu quốc gia </t>
  </si>
  <si>
    <t>Chi đầu tư</t>
  </si>
  <si>
    <t>C</t>
  </si>
  <si>
    <t>tại QĐ 1020 ngày 23/3/2018</t>
  </si>
  <si>
    <t>tại QĐ 1202 ngày 06/4/2018</t>
  </si>
  <si>
    <t>tại CV số 1744/UBND-KTTH ngày 09/4/2018</t>
  </si>
  <si>
    <t>tại CV 568/SKHĐT-QHTH ngày 17/5/2018</t>
  </si>
  <si>
    <t>ĐVT: Triệu đồng</t>
  </si>
  <si>
    <t>STT</t>
  </si>
  <si>
    <t>NỘI DUNG</t>
  </si>
  <si>
    <t>Thu chuyển nguồn từ năm trước chuyển sang</t>
  </si>
  <si>
    <t> I</t>
  </si>
  <si>
    <t xml:space="preserve">Chi đầu tư phát triển </t>
  </si>
  <si>
    <t>Chi bổ sung quỹ dự trữ tài chính</t>
  </si>
  <si>
    <t>6.1</t>
  </si>
  <si>
    <t>6.2</t>
  </si>
  <si>
    <t>Chi chuyển nguồn sang năm sau</t>
  </si>
  <si>
    <t>D</t>
  </si>
  <si>
    <t>Dự toán năm</t>
  </si>
  <si>
    <t>3=2/1</t>
  </si>
  <si>
    <t>Cùng kỳ năm trước</t>
  </si>
  <si>
    <t>Biểu số 61/CK-NSNN</t>
  </si>
  <si>
    <t>Biểu số 59/CK-NSNN</t>
  </si>
  <si>
    <t>Cho các chương trình dự án quan trọng vốn đầu tư</t>
  </si>
  <si>
    <t>Thu cân đối NSNN</t>
  </si>
  <si>
    <t>Thu nội địa</t>
  </si>
  <si>
    <t>Thu từ dầu thô</t>
  </si>
  <si>
    <t>Thu viện trợ</t>
  </si>
  <si>
    <t>Chi từ nguồn bổ sung có mục tiêu từ NSTW cho NSĐP</t>
  </si>
  <si>
    <t>UBND TỈNH QUẢNG NAM</t>
  </si>
  <si>
    <t>Biểu số 60/CK-NSNN</t>
  </si>
  <si>
    <t>Đơn vị: Triệu đồng</t>
  </si>
  <si>
    <t>TỔNG THU NSNN TRÊN ĐỊA BÀN</t>
  </si>
  <si>
    <t>Thu từ khu vực DNNN</t>
  </si>
  <si>
    <t>Thu từ khu vực doanh nghiệp có vốn đầu tư nước ngoài</t>
  </si>
  <si>
    <t>Thu từ khu vực kinh tế ngoài quốc doanh</t>
  </si>
  <si>
    <t>Thuế thu nhập cá nhân</t>
  </si>
  <si>
    <t>Thuế bảo vệ môi trường</t>
  </si>
  <si>
    <t>Lệ phí trước bạ</t>
  </si>
  <si>
    <t>Các loại phí, lệ phí</t>
  </si>
  <si>
    <t>Các khoản thu về nhà, đất</t>
  </si>
  <si>
    <t>-</t>
  </si>
  <si>
    <t>Thuế sử dụng đất nông nghiệp</t>
  </si>
  <si>
    <t>Thuế sử dụng đất phi nông nghiệp</t>
  </si>
  <si>
    <t>Thu tiền sử dụng đất</t>
  </si>
  <si>
    <t>Tiền cho thuê đất, thuê mặt nước</t>
  </si>
  <si>
    <t>Tiền cho thuê và tiền bán nhà ở thuộc sở hữu nhà nước</t>
  </si>
  <si>
    <t>Thu tiền cấp quyền khai thác khoáng sản, tài nguyên nước</t>
  </si>
  <si>
    <t>Thu hồi vốn, thu cổ tức, lợi nhuận được chia của nhà nước và lợi nhuận sau thuế còn lại sau khi trích lập các quỹ của doanh nghiệp nhà nước</t>
  </si>
  <si>
    <t>Thu từ hoạt động xổ số kiến thiết</t>
  </si>
  <si>
    <t>Thu từ quỹ đất công ích và thu hoa lợi công sản khác, thu khác ngân sách xã</t>
  </si>
  <si>
    <t>Thu khác ngân sách</t>
  </si>
  <si>
    <t>Thu từ hoạt động xuất nhập khẩu</t>
  </si>
  <si>
    <t>Thuế giá trị gia tăng thu từ hàng hóa nhập khẩu</t>
  </si>
  <si>
    <t>Thuế xuất khẩu</t>
  </si>
  <si>
    <t>Thuế nhập khẩu</t>
  </si>
  <si>
    <t>Thuế tiêu tiêu thụ đặc biệt thu từ hàng hóa nhập khẩu</t>
  </si>
  <si>
    <t>Thuế bảo vệ môi trường thu từ hàng hóa nhập khẩu</t>
  </si>
  <si>
    <t>Thu khác</t>
  </si>
  <si>
    <t xml:space="preserve">THU NSĐP ĐƯỢC HƯỞNG THEO PHÂN CẤP </t>
  </si>
  <si>
    <t>Từ các khoản thu phân chia</t>
  </si>
  <si>
    <t>Các khoản thu NSĐP được hưởng 100%</t>
  </si>
  <si>
    <t>Thu cân đối từ hoạt động xuất khẩu, nhập khẩu</t>
  </si>
  <si>
    <t>ƯỚC THỰC HIỆN THU NGÂN SÁCH NHÀ NƯỚC NĂM 2019</t>
  </si>
  <si>
    <t>CÂN ĐỐI NGÂN SÁCH ĐỊA PHƯƠNG NĂM 2019</t>
  </si>
  <si>
    <t>Ước thực hiện năm 2019</t>
  </si>
  <si>
    <t>So sánh thực hiện với (%)</t>
  </si>
  <si>
    <t>Chi cân đối NSĐP</t>
  </si>
  <si>
    <t>Chi đầu tư và hỗ trợ vốn cho doanh nghiệp cung cấp sản phẩm, dịch vụ công ích; các tổ chức kinh tế, các tổ chức tài chính, đầu tư vốn nhà nước vào doanh nghiệp, chi cấp vốn điều lệ</t>
  </si>
  <si>
    <t xml:space="preserve"> - Chi quốc phòng</t>
  </si>
  <si>
    <t xml:space="preserve"> - Chi an ninh</t>
  </si>
  <si>
    <t>Dự phòng ngân sách nhà nước</t>
  </si>
  <si>
    <t>Tạo nguồn CCTL</t>
  </si>
  <si>
    <t>Chi thực hiện điều chỉnh CCTL, chi thực hiện cac chính sách an sinh xã hội</t>
  </si>
  <si>
    <t xml:space="preserve">Cho các nhiệm vụ, chính sách kinh phí thường xuyên </t>
  </si>
  <si>
    <t>THỰC HIỆN CHI NGÂN SÁCH ĐỊA PHƯƠNG NĂM 2019</t>
  </si>
  <si>
    <t>(Kèm theo Báo cáo số:       /BC-UBND ngày        /12/2019 của UBND tỉnh)</t>
  </si>
  <si>
    <t xml:space="preserve"> - Chi SN y tế </t>
  </si>
  <si>
    <t xml:space="preserve"> - Chi SN thể dục, thể thao</t>
  </si>
  <si>
    <t xml:space="preserve"> - Chi quản lý hành chính, Đảng, đoàn thể</t>
  </si>
  <si>
    <t>Dự toán năm 2019</t>
  </si>
  <si>
    <t>Nội dung</t>
  </si>
  <si>
    <t>TỔNG THU NSĐP</t>
  </si>
  <si>
    <t>Thu bổ sung từ ngân sách Trung ương</t>
  </si>
  <si>
    <t>Thu kết dư ngân sách</t>
  </si>
  <si>
    <t>Dự phòng ngân sách</t>
  </si>
  <si>
    <t>Chi từ nguồn cải cách tiền lương</t>
  </si>
  <si>
    <t xml:space="preserve">Chi từ nguồn bổ sung có mục tiêu từ NSTW cho NSĐP </t>
  </si>
  <si>
    <t>BỘI CHI NSĐP/BỘI THU NSĐP</t>
  </si>
  <si>
    <t>CHI TRẢ NỢ GỐC</t>
  </si>
  <si>
    <t>THỰC HIỆN NĂM 2018</t>
  </si>
  <si>
    <t>DỰ TOÁN NĂM 2019</t>
  </si>
  <si>
    <t>ƯỚC THỰC HIỆN  NĂM 2019</t>
  </si>
  <si>
    <t>SO SÁNH ƯỚC THỰC HIỆN VỚI (%)</t>
  </si>
  <si>
    <t>DỰ TOÁN NĂM</t>
  </si>
  <si>
    <t>CÙNG KỲ NĂM TRƯỚC</t>
  </si>
  <si>
    <t>TỔNG THU CÂN ĐỐI NGÂN SÁCH</t>
  </si>
  <si>
    <t>(Kèm theo Báo cáo số:              /BC-UBND ngày          /12/2019 của UBND tỉnh)</t>
  </si>
  <si>
    <t>(Kèm theo Báo cáo số:            /BC-UBND ngày          /12/2019 của UBND tỉnh)</t>
  </si>
  <si>
    <t>Chi chuyển nguồn</t>
  </si>
  <si>
    <t>thực hiện năm 2018</t>
  </si>
  <si>
    <t>Thực hiện năm 2018</t>
  </si>
</sst>
</file>

<file path=xl/styles.xml><?xml version="1.0" encoding="utf-8"?>
<styleSheet xmlns="http://schemas.openxmlformats.org/spreadsheetml/2006/main">
  <numFmts count="4">
    <numFmt numFmtId="43" formatCode="_(* #,##0.00_);_(* \(#,##0.00\);_(* &quot;-&quot;??_);_(@_)"/>
    <numFmt numFmtId="164" formatCode="_(* #,##0_);_(* \(#,##0\);_(* &quot;-&quot;??_);_(@_)"/>
    <numFmt numFmtId="165" formatCode="0.0%"/>
    <numFmt numFmtId="166" formatCode="#,##0.0"/>
  </numFmts>
  <fonts count="23">
    <font>
      <sz val="10"/>
      <name val="Arial"/>
    </font>
    <font>
      <sz val="11"/>
      <color theme="1"/>
      <name val="Calibri"/>
      <family val="2"/>
      <scheme val="minor"/>
    </font>
    <font>
      <sz val="11"/>
      <color theme="1"/>
      <name val="Calibri"/>
      <family val="2"/>
      <scheme val="minor"/>
    </font>
    <font>
      <b/>
      <sz val="12"/>
      <name val="Times New Roman"/>
      <family val="1"/>
    </font>
    <font>
      <sz val="12"/>
      <name val="Times New Roman"/>
      <family val="1"/>
    </font>
    <font>
      <i/>
      <sz val="12"/>
      <name val="Times New Roman"/>
      <family val="1"/>
    </font>
    <font>
      <sz val="10"/>
      <name val="Arial"/>
      <family val="2"/>
    </font>
    <font>
      <b/>
      <i/>
      <sz val="12"/>
      <name val="Times New Roman"/>
      <family val="1"/>
    </font>
    <font>
      <b/>
      <u/>
      <sz val="12"/>
      <name val="Times New Roman"/>
      <family val="1"/>
    </font>
    <font>
      <b/>
      <sz val="12"/>
      <color theme="1"/>
      <name val="Times New Roman"/>
      <family val="1"/>
    </font>
    <font>
      <sz val="12"/>
      <color theme="1"/>
      <name val="Times New Roman"/>
      <family val="1"/>
    </font>
    <font>
      <b/>
      <sz val="12"/>
      <color rgb="FF000000"/>
      <name val="Times New Roman"/>
      <family val="1"/>
    </font>
    <font>
      <sz val="12"/>
      <color rgb="FF000000"/>
      <name val="Times New Roman"/>
      <family val="1"/>
    </font>
    <font>
      <sz val="12"/>
      <color rgb="FFFF0000"/>
      <name val="Times New Roman"/>
      <family val="1"/>
    </font>
    <font>
      <sz val="10"/>
      <name val="Arial"/>
    </font>
    <font>
      <b/>
      <sz val="13"/>
      <name val="Times New Roman"/>
      <family val="1"/>
    </font>
    <font>
      <sz val="13"/>
      <name val="Times New Roman"/>
      <family val="1"/>
    </font>
    <font>
      <i/>
      <sz val="13"/>
      <name val="Times New Roman"/>
      <family val="1"/>
    </font>
    <font>
      <sz val="11"/>
      <name val="Times New Roman"/>
      <family val="1"/>
    </font>
    <font>
      <b/>
      <sz val="11"/>
      <name val="Times New Roman"/>
      <family val="1"/>
    </font>
    <font>
      <b/>
      <sz val="10"/>
      <name val="Arial"/>
      <family val="2"/>
    </font>
    <font>
      <i/>
      <sz val="10"/>
      <name val="Arial"/>
      <family val="2"/>
    </font>
    <font>
      <i/>
      <sz val="12"/>
      <color rgb="FF000000"/>
      <name val="Times New Roman"/>
      <family val="1"/>
    </font>
  </fonts>
  <fills count="3">
    <fill>
      <patternFill patternType="none"/>
    </fill>
    <fill>
      <patternFill patternType="gray125"/>
    </fill>
    <fill>
      <patternFill patternType="solid">
        <fgColor indexed="9"/>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hair">
        <color rgb="FF000000"/>
      </top>
      <bottom style="hair">
        <color rgb="FF000000"/>
      </bottom>
      <diagonal/>
    </border>
    <border>
      <left style="thin">
        <color auto="1"/>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12">
    <xf numFmtId="0" fontId="0"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2" fillId="0" borderId="0"/>
    <xf numFmtId="0" fontId="6" fillId="0" borderId="0"/>
    <xf numFmtId="43" fontId="14" fillId="0" borderId="0" applyFont="0" applyFill="0" applyBorder="0" applyAlignment="0" applyProtection="0"/>
    <xf numFmtId="0" fontId="14" fillId="0" borderId="0" applyFont="0" applyFill="0" applyBorder="0" applyAlignment="0" applyProtection="0"/>
    <xf numFmtId="0" fontId="6" fillId="0" borderId="0" applyFont="0" applyFill="0" applyBorder="0" applyAlignment="0" applyProtection="0"/>
    <xf numFmtId="43" fontId="1" fillId="0" borderId="0" applyFont="0" applyFill="0" applyBorder="0" applyAlignment="0" applyProtection="0"/>
    <xf numFmtId="0" fontId="1" fillId="0" borderId="0"/>
  </cellStyleXfs>
  <cellXfs count="221">
    <xf numFmtId="0" fontId="0" fillId="0" borderId="0" xfId="0"/>
    <xf numFmtId="0" fontId="3" fillId="0" borderId="0" xfId="0" applyFont="1" applyFill="1"/>
    <xf numFmtId="3" fontId="3" fillId="0" borderId="0" xfId="0" applyNumberFormat="1" applyFont="1" applyFill="1"/>
    <xf numFmtId="3" fontId="3" fillId="0" borderId="0" xfId="0" applyNumberFormat="1" applyFont="1" applyFill="1" applyAlignment="1">
      <alignment horizontal="center"/>
    </xf>
    <xf numFmtId="3" fontId="8"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xf numFmtId="49" fontId="3" fillId="0" borderId="0" xfId="0" applyNumberFormat="1" applyFont="1" applyFill="1" applyAlignment="1">
      <alignment horizontal="left" vertical="center" wrapText="1"/>
    </xf>
    <xf numFmtId="3" fontId="4" fillId="0" borderId="0" xfId="0" applyNumberFormat="1" applyFont="1" applyFill="1" applyAlignment="1">
      <alignment horizontal="center"/>
    </xf>
    <xf numFmtId="0" fontId="4" fillId="0" borderId="0" xfId="0" applyFont="1" applyFill="1"/>
    <xf numFmtId="49" fontId="3" fillId="0" borderId="0" xfId="0" applyNumberFormat="1" applyFont="1" applyFill="1"/>
    <xf numFmtId="3" fontId="4" fillId="0" borderId="5" xfId="6" applyNumberFormat="1" applyFont="1" applyBorder="1" applyAlignment="1">
      <alignment horizontal="right" vertical="center" wrapText="1"/>
    </xf>
    <xf numFmtId="3" fontId="5" fillId="0" borderId="5" xfId="6" applyNumberFormat="1" applyFont="1" applyBorder="1" applyAlignment="1">
      <alignment horizontal="right" vertical="center" wrapText="1"/>
    </xf>
    <xf numFmtId="164" fontId="3" fillId="0" borderId="5" xfId="1" applyNumberFormat="1" applyFont="1" applyBorder="1" applyAlignment="1">
      <alignment horizontal="right" vertical="center" wrapText="1"/>
    </xf>
    <xf numFmtId="4" fontId="15" fillId="0" borderId="0" xfId="0" applyNumberFormat="1" applyFont="1" applyFill="1" applyAlignment="1">
      <alignment vertical="center"/>
    </xf>
    <xf numFmtId="4" fontId="16" fillId="0" borderId="0" xfId="0" applyNumberFormat="1" applyFont="1" applyFill="1" applyAlignment="1">
      <alignment vertical="center"/>
    </xf>
    <xf numFmtId="4" fontId="15" fillId="0" borderId="0" xfId="0" applyNumberFormat="1" applyFont="1" applyFill="1" applyAlignment="1">
      <alignment vertical="center" wrapText="1"/>
    </xf>
    <xf numFmtId="4" fontId="4" fillId="0" borderId="0" xfId="0" applyNumberFormat="1" applyFont="1" applyFill="1"/>
    <xf numFmtId="3"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3" fontId="4" fillId="0" borderId="3" xfId="0" quotePrefix="1" applyNumberFormat="1" applyFont="1" applyFill="1" applyBorder="1" applyAlignment="1">
      <alignment horizontal="center" vertical="center" wrapText="1"/>
    </xf>
    <xf numFmtId="164" fontId="3" fillId="0" borderId="0" xfId="7" applyNumberFormat="1" applyFont="1" applyFill="1" applyBorder="1"/>
    <xf numFmtId="4" fontId="3" fillId="0" borderId="0" xfId="0" applyNumberFormat="1" applyFont="1" applyFill="1" applyBorder="1"/>
    <xf numFmtId="3" fontId="7" fillId="0" borderId="0" xfId="0" applyNumberFormat="1" applyFont="1" applyFill="1"/>
    <xf numFmtId="3" fontId="5" fillId="0" borderId="0" xfId="0" applyNumberFormat="1" applyFont="1" applyFill="1"/>
    <xf numFmtId="0" fontId="5" fillId="0" borderId="0" xfId="0" applyFont="1" applyFill="1"/>
    <xf numFmtId="164" fontId="5" fillId="0" borderId="0" xfId="7" applyNumberFormat="1" applyFont="1" applyFill="1"/>
    <xf numFmtId="1" fontId="5" fillId="0" borderId="0" xfId="0" applyNumberFormat="1" applyFont="1" applyFill="1"/>
    <xf numFmtId="164" fontId="4" fillId="0" borderId="0" xfId="7" applyNumberFormat="1" applyFont="1" applyFill="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164" fontId="5" fillId="0" borderId="0" xfId="7" applyNumberFormat="1" applyFont="1" applyFill="1" applyAlignment="1">
      <alignment vertical="center" wrapText="1"/>
    </xf>
    <xf numFmtId="0" fontId="5" fillId="0" borderId="0" xfId="0" applyFont="1" applyFill="1" applyAlignment="1">
      <alignment vertical="center" wrapText="1"/>
    </xf>
    <xf numFmtId="164" fontId="3" fillId="0" borderId="0" xfId="7" applyNumberFormat="1" applyFont="1" applyFill="1" applyAlignment="1">
      <alignment vertical="center" wrapText="1"/>
    </xf>
    <xf numFmtId="3" fontId="4" fillId="0" borderId="0" xfId="0" applyNumberFormat="1" applyFont="1" applyFill="1" applyAlignment="1">
      <alignment horizontal="left" vertical="center" wrapText="1"/>
    </xf>
    <xf numFmtId="1" fontId="4" fillId="0" borderId="0" xfId="0" applyNumberFormat="1" applyFont="1" applyFill="1" applyAlignment="1">
      <alignment horizontal="left" vertical="center" wrapText="1"/>
    </xf>
    <xf numFmtId="3"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vertical="center" wrapText="1"/>
    </xf>
    <xf numFmtId="3" fontId="4" fillId="0" borderId="0" xfId="8"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166" fontId="4"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left" vertical="justify" wrapText="1"/>
    </xf>
    <xf numFmtId="3" fontId="15" fillId="0" borderId="0" xfId="0" applyNumberFormat="1" applyFont="1" applyFill="1" applyBorder="1" applyAlignment="1">
      <alignment horizontal="center" vertical="justify" wrapText="1"/>
    </xf>
    <xf numFmtId="49" fontId="19" fillId="0" borderId="0" xfId="0" applyNumberFormat="1" applyFont="1" applyFill="1" applyBorder="1" applyAlignment="1">
      <alignment horizontal="center" vertical="justify" wrapText="1"/>
    </xf>
    <xf numFmtId="3" fontId="15" fillId="0" borderId="0" xfId="0" applyNumberFormat="1" applyFont="1" applyFill="1" applyBorder="1" applyAlignment="1">
      <alignment horizontal="right" vertical="justify" wrapText="1"/>
    </xf>
    <xf numFmtId="49" fontId="19" fillId="0" borderId="0" xfId="0" applyNumberFormat="1" applyFont="1" applyFill="1" applyBorder="1" applyAlignment="1">
      <alignment horizontal="left" vertical="justify" wrapText="1"/>
    </xf>
    <xf numFmtId="3" fontId="18" fillId="0" borderId="0" xfId="0" applyNumberFormat="1" applyFont="1" applyFill="1" applyAlignment="1">
      <alignment horizontal="left"/>
    </xf>
    <xf numFmtId="49" fontId="18" fillId="0" borderId="0" xfId="0" applyNumberFormat="1" applyFont="1" applyFill="1" applyAlignment="1">
      <alignment horizontal="left" wrapText="1"/>
    </xf>
    <xf numFmtId="49" fontId="18" fillId="0" borderId="0" xfId="0" applyNumberFormat="1" applyFont="1" applyFill="1" applyAlignment="1">
      <alignment horizontal="left"/>
    </xf>
    <xf numFmtId="3" fontId="4" fillId="0" borderId="0" xfId="0" applyNumberFormat="1" applyFont="1" applyFill="1" applyAlignment="1">
      <alignment horizontal="left"/>
    </xf>
    <xf numFmtId="49" fontId="19" fillId="0" borderId="0" xfId="0" applyNumberFormat="1" applyFont="1" applyFill="1" applyAlignment="1">
      <alignment horizontal="left" wrapText="1"/>
    </xf>
    <xf numFmtId="49" fontId="19" fillId="0" borderId="0" xfId="0" applyNumberFormat="1" applyFont="1" applyFill="1" applyAlignment="1">
      <alignment horizontal="left"/>
    </xf>
    <xf numFmtId="3" fontId="3" fillId="0" borderId="0" xfId="0" applyNumberFormat="1" applyFont="1" applyFill="1" applyAlignment="1">
      <alignment horizontal="right"/>
    </xf>
    <xf numFmtId="49" fontId="18" fillId="0" borderId="0" xfId="0" applyNumberFormat="1" applyFont="1" applyFill="1" applyAlignment="1"/>
    <xf numFmtId="49" fontId="18"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4" fillId="0" borderId="0" xfId="0" applyNumberFormat="1" applyFont="1" applyFill="1"/>
    <xf numFmtId="3" fontId="3" fillId="0" borderId="2" xfId="0" applyNumberFormat="1" applyFont="1" applyFill="1" applyBorder="1" applyAlignment="1">
      <alignment horizontal="center" vertical="center" wrapText="1"/>
    </xf>
    <xf numFmtId="4" fontId="5" fillId="0" borderId="5" xfId="6" applyNumberFormat="1" applyFont="1" applyBorder="1" applyAlignment="1">
      <alignment vertical="center" wrapText="1"/>
    </xf>
    <xf numFmtId="3" fontId="5" fillId="0" borderId="5" xfId="6" applyNumberFormat="1" applyFont="1" applyFill="1" applyBorder="1" applyAlignment="1">
      <alignment vertical="center" wrapText="1"/>
    </xf>
    <xf numFmtId="3" fontId="3" fillId="0" borderId="5" xfId="6" applyNumberFormat="1" applyFont="1" applyBorder="1" applyAlignment="1">
      <alignment horizontal="right" vertical="center" wrapText="1"/>
    </xf>
    <xf numFmtId="9" fontId="4" fillId="2" borderId="1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vertical="center" wrapText="1"/>
    </xf>
    <xf numFmtId="9" fontId="3" fillId="2" borderId="2"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 fontId="3" fillId="0" borderId="5" xfId="0" applyNumberFormat="1" applyFont="1" applyFill="1" applyBorder="1" applyAlignment="1">
      <alignment vertical="center" wrapText="1"/>
    </xf>
    <xf numFmtId="3" fontId="3" fillId="0" borderId="5" xfId="0" applyNumberFormat="1" applyFont="1" applyFill="1" applyBorder="1" applyAlignment="1">
      <alignment vertical="center" wrapText="1"/>
    </xf>
    <xf numFmtId="9" fontId="3" fillId="2"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vertical="center" wrapText="1"/>
    </xf>
    <xf numFmtId="3" fontId="4" fillId="0" borderId="5" xfId="0" applyNumberFormat="1" applyFont="1" applyFill="1" applyBorder="1" applyAlignment="1">
      <alignment vertical="center" wrapText="1"/>
    </xf>
    <xf numFmtId="9" fontId="4" fillId="2"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vertical="center" wrapText="1"/>
    </xf>
    <xf numFmtId="3" fontId="5" fillId="0" borderId="5" xfId="0" applyNumberFormat="1" applyFont="1" applyFill="1" applyBorder="1" applyAlignment="1">
      <alignment vertical="center" wrapText="1"/>
    </xf>
    <xf numFmtId="3" fontId="5" fillId="0" borderId="5" xfId="8" applyNumberFormat="1" applyFont="1" applyFill="1" applyBorder="1" applyAlignment="1">
      <alignment vertical="center" wrapText="1"/>
    </xf>
    <xf numFmtId="9" fontId="5" fillId="2" borderId="5" xfId="0" applyNumberFormat="1" applyFont="1" applyFill="1" applyBorder="1" applyAlignment="1">
      <alignment horizontal="center" vertical="center" wrapText="1"/>
    </xf>
    <xf numFmtId="164" fontId="3" fillId="0" borderId="5" xfId="7" applyNumberFormat="1" applyFont="1" applyFill="1" applyBorder="1" applyAlignment="1">
      <alignment horizontal="center" vertical="center" wrapText="1"/>
    </xf>
    <xf numFmtId="3" fontId="3" fillId="0" borderId="5" xfId="8" applyNumberFormat="1" applyFont="1" applyFill="1" applyBorder="1" applyAlignment="1">
      <alignment vertical="center" wrapText="1"/>
    </xf>
    <xf numFmtId="3" fontId="4" fillId="0" borderId="5" xfId="8" applyNumberFormat="1" applyFont="1" applyFill="1" applyBorder="1" applyAlignment="1">
      <alignment vertical="center" wrapText="1"/>
    </xf>
    <xf numFmtId="3" fontId="3" fillId="0" borderId="5" xfId="8" applyNumberFormat="1" applyFont="1" applyFill="1" applyBorder="1" applyAlignment="1">
      <alignment horizontal="right" vertical="center" wrapText="1"/>
    </xf>
    <xf numFmtId="3" fontId="5" fillId="0" borderId="5" xfId="8" applyNumberFormat="1" applyFont="1" applyFill="1" applyBorder="1" applyAlignment="1">
      <alignment horizontal="right" vertical="center" wrapText="1"/>
    </xf>
    <xf numFmtId="3" fontId="4" fillId="0" borderId="5" xfId="8" applyNumberFormat="1" applyFont="1" applyFill="1" applyBorder="1" applyAlignment="1">
      <alignment horizontal="right" vertical="center" wrapText="1"/>
    </xf>
    <xf numFmtId="0" fontId="15" fillId="0" borderId="0" xfId="6" applyFont="1"/>
    <xf numFmtId="0" fontId="16" fillId="0" borderId="0" xfId="6" applyFont="1"/>
    <xf numFmtId="0" fontId="6" fillId="0" borderId="0" xfId="6" applyFont="1"/>
    <xf numFmtId="0" fontId="15" fillId="0" borderId="0" xfId="6" applyFont="1" applyAlignment="1">
      <alignment horizontal="right"/>
    </xf>
    <xf numFmtId="0" fontId="16" fillId="0" borderId="1" xfId="6" applyFont="1" applyBorder="1" applyAlignment="1">
      <alignment horizontal="left"/>
    </xf>
    <xf numFmtId="0" fontId="16" fillId="0" borderId="1" xfId="6" applyFont="1" applyBorder="1" applyAlignment="1">
      <alignment horizontal="right"/>
    </xf>
    <xf numFmtId="0" fontId="16" fillId="0" borderId="3" xfId="6" applyFont="1" applyBorder="1" applyAlignment="1">
      <alignment horizontal="center" vertical="center" wrapText="1"/>
    </xf>
    <xf numFmtId="0" fontId="16" fillId="0" borderId="3" xfId="6" applyFont="1" applyBorder="1" applyAlignment="1">
      <alignment horizontal="center" vertical="top" wrapText="1"/>
    </xf>
    <xf numFmtId="0" fontId="20" fillId="0" borderId="0" xfId="6" applyFont="1"/>
    <xf numFmtId="3" fontId="20" fillId="0" borderId="0" xfId="6" applyNumberFormat="1" applyFont="1"/>
    <xf numFmtId="0" fontId="21" fillId="0" borderId="0" xfId="6" applyFont="1"/>
    <xf numFmtId="0" fontId="15" fillId="0" borderId="0" xfId="6" applyFont="1" applyBorder="1" applyAlignment="1">
      <alignment horizontal="center" vertical="center" wrapText="1"/>
    </xf>
    <xf numFmtId="0" fontId="15" fillId="0" borderId="0" xfId="6" applyFont="1" applyBorder="1" applyAlignment="1">
      <alignment horizontal="left" vertical="center" wrapText="1"/>
    </xf>
    <xf numFmtId="3" fontId="15" fillId="0" borderId="0" xfId="6" applyNumberFormat="1" applyFont="1" applyBorder="1" applyAlignment="1">
      <alignment vertical="center" wrapText="1"/>
    </xf>
    <xf numFmtId="3" fontId="15" fillId="0" borderId="0" xfId="1" applyNumberFormat="1" applyFont="1" applyBorder="1" applyAlignment="1">
      <alignment vertical="center" wrapText="1"/>
    </xf>
    <xf numFmtId="165" fontId="3" fillId="2" borderId="0" xfId="6" applyNumberFormat="1" applyFont="1" applyFill="1" applyBorder="1" applyAlignment="1">
      <alignment horizontal="center" vertical="center" wrapText="1"/>
    </xf>
    <xf numFmtId="9" fontId="3" fillId="2" borderId="0" xfId="6" applyNumberFormat="1" applyFont="1" applyFill="1" applyBorder="1" applyAlignment="1">
      <alignment horizontal="center" vertical="center" wrapText="1"/>
    </xf>
    <xf numFmtId="3" fontId="16" fillId="0" borderId="0" xfId="6" applyNumberFormat="1" applyFont="1"/>
    <xf numFmtId="164" fontId="3" fillId="0" borderId="5" xfId="10" applyNumberFormat="1" applyFont="1" applyBorder="1" applyAlignment="1">
      <alignment horizontal="center" vertical="center" wrapText="1"/>
    </xf>
    <xf numFmtId="0" fontId="15" fillId="0" borderId="2" xfId="6" applyFont="1" applyBorder="1" applyAlignment="1">
      <alignment horizontal="center" vertical="center" wrapText="1"/>
    </xf>
    <xf numFmtId="0" fontId="15" fillId="0" borderId="2" xfId="6" applyFont="1" applyBorder="1" applyAlignment="1">
      <alignment vertical="center" wrapText="1"/>
    </xf>
    <xf numFmtId="3" fontId="15" fillId="0" borderId="2" xfId="6" applyNumberFormat="1" applyFont="1" applyBorder="1" applyAlignment="1">
      <alignment vertical="center" wrapText="1"/>
    </xf>
    <xf numFmtId="9" fontId="3" fillId="2" borderId="2" xfId="6" applyNumberFormat="1" applyFont="1" applyFill="1" applyBorder="1" applyAlignment="1">
      <alignment horizontal="center" vertical="center" wrapText="1"/>
    </xf>
    <xf numFmtId="0" fontId="15" fillId="0" borderId="4" xfId="6" applyFont="1" applyBorder="1" applyAlignment="1">
      <alignment horizontal="center" vertical="center" wrapText="1"/>
    </xf>
    <xf numFmtId="0" fontId="15" fillId="0" borderId="4" xfId="6" applyFont="1" applyBorder="1" applyAlignment="1">
      <alignment horizontal="left" vertical="center" wrapText="1"/>
    </xf>
    <xf numFmtId="3" fontId="15" fillId="0" borderId="4" xfId="6" applyNumberFormat="1" applyFont="1" applyBorder="1" applyAlignment="1">
      <alignment vertical="center" wrapText="1"/>
    </xf>
    <xf numFmtId="3" fontId="15" fillId="0" borderId="4" xfId="1" applyNumberFormat="1" applyFont="1" applyBorder="1" applyAlignment="1">
      <alignment vertical="center" wrapText="1"/>
    </xf>
    <xf numFmtId="9" fontId="3" fillId="2" borderId="4" xfId="6" applyNumberFormat="1" applyFont="1" applyFill="1" applyBorder="1" applyAlignment="1">
      <alignment horizontal="center" vertical="center" wrapText="1"/>
    </xf>
    <xf numFmtId="0" fontId="15" fillId="0" borderId="5" xfId="6" applyFont="1" applyBorder="1" applyAlignment="1">
      <alignment horizontal="center" vertical="top" wrapText="1"/>
    </xf>
    <xf numFmtId="0" fontId="15" fillId="0" borderId="5" xfId="6" applyFont="1" applyBorder="1" applyAlignment="1">
      <alignment vertical="top" wrapText="1"/>
    </xf>
    <xf numFmtId="3" fontId="15" fillId="0" borderId="5" xfId="1" applyNumberFormat="1" applyFont="1" applyBorder="1" applyAlignment="1">
      <alignment horizontal="right" vertical="center" wrapText="1"/>
    </xf>
    <xf numFmtId="9" fontId="3" fillId="2" borderId="5" xfId="6" applyNumberFormat="1" applyFont="1" applyFill="1" applyBorder="1" applyAlignment="1">
      <alignment horizontal="center" vertical="center" wrapText="1"/>
    </xf>
    <xf numFmtId="0" fontId="16" fillId="0" borderId="5" xfId="6" applyFont="1" applyBorder="1" applyAlignment="1">
      <alignment horizontal="center" vertical="top" wrapText="1"/>
    </xf>
    <xf numFmtId="0" fontId="16" fillId="0" borderId="5" xfId="6" applyFont="1" applyBorder="1" applyAlignment="1">
      <alignment vertical="top" wrapText="1"/>
    </xf>
    <xf numFmtId="3" fontId="16" fillId="0" borderId="5" xfId="6" applyNumberFormat="1" applyFont="1" applyBorder="1" applyAlignment="1">
      <alignment vertical="center" wrapText="1"/>
    </xf>
    <xf numFmtId="3" fontId="16" fillId="0" borderId="5" xfId="1" applyNumberFormat="1" applyFont="1" applyBorder="1" applyAlignment="1">
      <alignment horizontal="right" vertical="center" wrapText="1"/>
    </xf>
    <xf numFmtId="9" fontId="4" fillId="2" borderId="5" xfId="6" applyNumberFormat="1" applyFont="1" applyFill="1" applyBorder="1" applyAlignment="1">
      <alignment horizontal="center" vertical="center" wrapText="1"/>
    </xf>
    <xf numFmtId="0" fontId="16" fillId="0" borderId="5" xfId="6" applyFont="1" applyBorder="1" applyAlignment="1">
      <alignment vertical="center" wrapText="1"/>
    </xf>
    <xf numFmtId="0" fontId="15" fillId="0" borderId="5" xfId="6" applyFont="1" applyBorder="1" applyAlignment="1">
      <alignment horizontal="center" vertical="center" wrapText="1"/>
    </xf>
    <xf numFmtId="0" fontId="15" fillId="0" borderId="5" xfId="6" applyFont="1" applyBorder="1" applyAlignment="1">
      <alignment vertical="center" wrapText="1"/>
    </xf>
    <xf numFmtId="3" fontId="15" fillId="0" borderId="5" xfId="6" applyNumberFormat="1" applyFont="1" applyBorder="1" applyAlignment="1">
      <alignment vertical="center" wrapText="1"/>
    </xf>
    <xf numFmtId="0" fontId="16" fillId="0" borderId="5" xfId="6" applyFont="1" applyBorder="1" applyAlignment="1">
      <alignment horizontal="center" vertical="center" wrapText="1"/>
    </xf>
    <xf numFmtId="9" fontId="4" fillId="2" borderId="5" xfId="6" applyNumberFormat="1" applyFont="1" applyFill="1" applyBorder="1" applyAlignment="1">
      <alignment vertical="center" wrapText="1"/>
    </xf>
    <xf numFmtId="3" fontId="16" fillId="0" borderId="5" xfId="6" applyNumberFormat="1" applyFont="1" applyBorder="1" applyAlignment="1">
      <alignment horizontal="right" vertical="center" wrapText="1"/>
    </xf>
    <xf numFmtId="0" fontId="17" fillId="0" borderId="5" xfId="6" applyFont="1" applyBorder="1" applyAlignment="1">
      <alignment horizontal="center" vertical="center" wrapText="1"/>
    </xf>
    <xf numFmtId="4" fontId="5" fillId="0" borderId="5" xfId="6" applyNumberFormat="1" applyFont="1" applyFill="1" applyBorder="1" applyAlignment="1">
      <alignment vertical="center" wrapText="1"/>
    </xf>
    <xf numFmtId="3" fontId="17" fillId="0" borderId="5" xfId="6" applyNumberFormat="1" applyFont="1" applyBorder="1" applyAlignment="1">
      <alignment vertical="center" wrapText="1"/>
    </xf>
    <xf numFmtId="3" fontId="5" fillId="0" borderId="5" xfId="9" applyNumberFormat="1" applyFont="1" applyFill="1" applyBorder="1" applyAlignment="1">
      <alignment vertical="center" wrapText="1"/>
    </xf>
    <xf numFmtId="3" fontId="17" fillId="0" borderId="5" xfId="6" applyNumberFormat="1" applyFont="1" applyBorder="1" applyAlignment="1">
      <alignment horizontal="right" vertical="center" wrapText="1"/>
    </xf>
    <xf numFmtId="9" fontId="5" fillId="2" borderId="5" xfId="6" applyNumberFormat="1" applyFont="1" applyFill="1" applyBorder="1" applyAlignment="1">
      <alignment horizontal="center" vertical="center" wrapText="1"/>
    </xf>
    <xf numFmtId="3" fontId="15" fillId="0" borderId="5" xfId="1" applyNumberFormat="1" applyFont="1" applyBorder="1" applyAlignment="1">
      <alignment vertical="center" wrapText="1"/>
    </xf>
    <xf numFmtId="3" fontId="4" fillId="0" borderId="11" xfId="0" applyNumberFormat="1" applyFont="1" applyFill="1" applyBorder="1" applyAlignment="1">
      <alignment horizontal="center" vertical="center" wrapText="1"/>
    </xf>
    <xf numFmtId="4" fontId="4" fillId="0" borderId="11" xfId="0" applyNumberFormat="1" applyFont="1" applyFill="1" applyBorder="1" applyAlignment="1">
      <alignment vertical="center" wrapText="1"/>
    </xf>
    <xf numFmtId="3" fontId="4" fillId="0" borderId="11" xfId="0" applyNumberFormat="1" applyFont="1" applyFill="1" applyBorder="1" applyAlignment="1">
      <alignment vertical="center" wrapText="1"/>
    </xf>
    <xf numFmtId="3" fontId="4" fillId="0" borderId="11" xfId="8" applyNumberFormat="1" applyFont="1" applyFill="1" applyBorder="1" applyAlignment="1">
      <alignment horizontal="right" vertical="center" wrapText="1"/>
    </xf>
    <xf numFmtId="3" fontId="3" fillId="0" borderId="7" xfId="0" applyNumberFormat="1" applyFont="1" applyFill="1" applyBorder="1" applyAlignment="1">
      <alignment horizontal="center" vertical="center" wrapText="1"/>
    </xf>
    <xf numFmtId="3" fontId="3" fillId="0" borderId="7" xfId="0" applyNumberFormat="1" applyFont="1" applyFill="1" applyBorder="1" applyAlignment="1">
      <alignment vertical="center" wrapText="1"/>
    </xf>
    <xf numFmtId="3" fontId="3" fillId="0" borderId="7" xfId="6" applyNumberFormat="1" applyFont="1" applyBorder="1" applyAlignment="1">
      <alignment horizontal="right" vertical="center" wrapText="1"/>
    </xf>
    <xf numFmtId="0" fontId="4" fillId="0" borderId="7" xfId="0" applyFont="1" applyFill="1" applyBorder="1" applyAlignment="1">
      <alignment vertical="center" wrapText="1"/>
    </xf>
    <xf numFmtId="9" fontId="4" fillId="2" borderId="7" xfId="0" applyNumberFormat="1" applyFont="1" applyFill="1" applyBorder="1" applyAlignment="1">
      <alignment horizontal="center" vertical="center" wrapText="1"/>
    </xf>
    <xf numFmtId="0" fontId="9" fillId="0" borderId="0" xfId="11" applyFont="1"/>
    <xf numFmtId="0" fontId="10" fillId="0" borderId="0" xfId="11" applyFont="1"/>
    <xf numFmtId="3" fontId="10" fillId="0" borderId="0" xfId="11" applyNumberFormat="1" applyFont="1"/>
    <xf numFmtId="0" fontId="12" fillId="0" borderId="0" xfId="11" applyFont="1" applyAlignment="1">
      <alignment horizontal="right"/>
    </xf>
    <xf numFmtId="0" fontId="3" fillId="0" borderId="3" xfId="11" applyFont="1" applyBorder="1" applyAlignment="1">
      <alignment horizontal="center" vertical="center" wrapText="1"/>
    </xf>
    <xf numFmtId="0" fontId="4" fillId="0" borderId="3" xfId="11" applyFont="1" applyBorder="1" applyAlignment="1">
      <alignment horizontal="center" wrapText="1"/>
    </xf>
    <xf numFmtId="0" fontId="4" fillId="0" borderId="9" xfId="11" applyFont="1" applyBorder="1" applyAlignment="1">
      <alignment horizontal="center" wrapText="1"/>
    </xf>
    <xf numFmtId="0" fontId="3" fillId="0" borderId="9" xfId="11" applyFont="1" applyBorder="1" applyAlignment="1">
      <alignment horizontal="left" vertical="center" wrapText="1"/>
    </xf>
    <xf numFmtId="3" fontId="3" fillId="0" borderId="9" xfId="11" applyNumberFormat="1" applyFont="1" applyBorder="1" applyAlignment="1">
      <alignment horizontal="right" vertical="center" wrapText="1"/>
    </xf>
    <xf numFmtId="9" fontId="3" fillId="2" borderId="9" xfId="11" applyNumberFormat="1" applyFont="1" applyFill="1" applyBorder="1" applyAlignment="1">
      <alignment horizontal="center" vertical="center" wrapText="1"/>
    </xf>
    <xf numFmtId="0" fontId="3" fillId="0" borderId="5" xfId="11" applyFont="1" applyBorder="1" applyAlignment="1">
      <alignment horizontal="center" vertical="center" wrapText="1"/>
    </xf>
    <xf numFmtId="0" fontId="3" fillId="0" borderId="5" xfId="11" applyFont="1" applyBorder="1" applyAlignment="1">
      <alignment vertical="center" wrapText="1"/>
    </xf>
    <xf numFmtId="3" fontId="3" fillId="0" borderId="5" xfId="11" applyNumberFormat="1" applyFont="1" applyBorder="1" applyAlignment="1">
      <alignment horizontal="right" vertical="center" wrapText="1"/>
    </xf>
    <xf numFmtId="9" fontId="3" fillId="2" borderId="5" xfId="11" applyNumberFormat="1" applyFont="1" applyFill="1" applyBorder="1" applyAlignment="1">
      <alignment horizontal="center" vertical="center" wrapText="1"/>
    </xf>
    <xf numFmtId="3" fontId="9" fillId="0" borderId="0" xfId="11" applyNumberFormat="1" applyFont="1"/>
    <xf numFmtId="0" fontId="4" fillId="0" borderId="5" xfId="11" applyFont="1" applyBorder="1" applyAlignment="1">
      <alignment horizontal="center" vertical="center" wrapText="1"/>
    </xf>
    <xf numFmtId="0" fontId="4" fillId="0" borderId="5" xfId="11" applyFont="1" applyBorder="1" applyAlignment="1">
      <alignment vertical="center" wrapText="1"/>
    </xf>
    <xf numFmtId="3" fontId="4" fillId="0" borderId="5" xfId="11" applyNumberFormat="1" applyFont="1" applyBorder="1" applyAlignment="1">
      <alignment vertical="center" wrapText="1"/>
    </xf>
    <xf numFmtId="3" fontId="4" fillId="0" borderId="5" xfId="11" applyNumberFormat="1" applyFont="1" applyBorder="1" applyAlignment="1">
      <alignment horizontal="right" vertical="center" wrapText="1"/>
    </xf>
    <xf numFmtId="9" fontId="4" fillId="2" borderId="5" xfId="11" applyNumberFormat="1" applyFont="1" applyFill="1" applyBorder="1" applyAlignment="1">
      <alignment horizontal="center" vertical="center" wrapText="1"/>
    </xf>
    <xf numFmtId="0" fontId="5" fillId="0" borderId="5" xfId="11" applyFont="1" applyBorder="1" applyAlignment="1">
      <alignment horizontal="center" vertical="center" wrapText="1"/>
    </xf>
    <xf numFmtId="0" fontId="5" fillId="0" borderId="5" xfId="11" applyFont="1" applyBorder="1" applyAlignment="1">
      <alignment vertical="center" wrapText="1"/>
    </xf>
    <xf numFmtId="3" fontId="5" fillId="0" borderId="5" xfId="11" applyNumberFormat="1" applyFont="1" applyBorder="1" applyAlignment="1">
      <alignment horizontal="right" vertical="center" wrapText="1"/>
    </xf>
    <xf numFmtId="9" fontId="5" fillId="2" borderId="5" xfId="11" applyNumberFormat="1" applyFont="1" applyFill="1" applyBorder="1" applyAlignment="1">
      <alignment horizontal="center" vertical="center" wrapText="1"/>
    </xf>
    <xf numFmtId="3" fontId="5" fillId="0" borderId="5" xfId="11" applyNumberFormat="1" applyFont="1" applyBorder="1" applyAlignment="1">
      <alignment vertical="center" wrapText="1"/>
    </xf>
    <xf numFmtId="0" fontId="13" fillId="0" borderId="5" xfId="11" applyFont="1" applyBorder="1" applyAlignment="1">
      <alignment horizontal="center" vertical="center" wrapText="1"/>
    </xf>
    <xf numFmtId="0" fontId="13" fillId="0" borderId="5" xfId="11" applyFont="1" applyBorder="1" applyAlignment="1">
      <alignment vertical="center" wrapText="1"/>
    </xf>
    <xf numFmtId="3" fontId="13" fillId="0" borderId="5" xfId="11" applyNumberFormat="1" applyFont="1" applyBorder="1" applyAlignment="1">
      <alignment vertical="center" wrapText="1"/>
    </xf>
    <xf numFmtId="3" fontId="13" fillId="0" borderId="5" xfId="11" applyNumberFormat="1" applyFont="1" applyBorder="1" applyAlignment="1">
      <alignment horizontal="right" vertical="center" wrapText="1"/>
    </xf>
    <xf numFmtId="9" fontId="13" fillId="2" borderId="5" xfId="11" applyNumberFormat="1" applyFont="1" applyFill="1" applyBorder="1" applyAlignment="1">
      <alignment horizontal="center" vertical="center" wrapText="1"/>
    </xf>
    <xf numFmtId="3" fontId="13" fillId="0" borderId="0" xfId="11" applyNumberFormat="1" applyFont="1"/>
    <xf numFmtId="0" fontId="13" fillId="0" borderId="0" xfId="11" applyFont="1"/>
    <xf numFmtId="3" fontId="9" fillId="0" borderId="0" xfId="11" applyNumberFormat="1" applyFont="1" applyAlignment="1">
      <alignment vertical="center"/>
    </xf>
    <xf numFmtId="3" fontId="3" fillId="0" borderId="5" xfId="11" applyNumberFormat="1" applyFont="1" applyBorder="1" applyAlignment="1">
      <alignment vertical="center" wrapText="1"/>
    </xf>
    <xf numFmtId="0" fontId="4" fillId="0" borderId="7" xfId="11" applyFont="1" applyBorder="1" applyAlignment="1">
      <alignment horizontal="center" vertical="center" wrapText="1"/>
    </xf>
    <xf numFmtId="0" fontId="4" fillId="0" borderId="7" xfId="11" applyFont="1" applyBorder="1" applyAlignment="1">
      <alignment vertical="center" wrapText="1"/>
    </xf>
    <xf numFmtId="3" fontId="4" fillId="0" borderId="7" xfId="11" applyNumberFormat="1" applyFont="1" applyBorder="1" applyAlignment="1">
      <alignment vertical="center" wrapText="1"/>
    </xf>
    <xf numFmtId="3" fontId="4" fillId="0" borderId="7" xfId="11" applyNumberFormat="1" applyFont="1" applyBorder="1" applyAlignment="1">
      <alignment horizontal="right" vertical="center" wrapText="1"/>
    </xf>
    <xf numFmtId="9" fontId="4" fillId="2" borderId="7" xfId="11" applyNumberFormat="1" applyFont="1" applyFill="1" applyBorder="1" applyAlignment="1">
      <alignment horizontal="center" vertical="center" wrapText="1"/>
    </xf>
    <xf numFmtId="3" fontId="15" fillId="0" borderId="8" xfId="0" applyNumberFormat="1" applyFont="1" applyBorder="1" applyAlignment="1">
      <alignment vertical="center" wrapText="1"/>
    </xf>
    <xf numFmtId="3" fontId="6" fillId="0" borderId="0" xfId="6" applyNumberFormat="1" applyFont="1"/>
    <xf numFmtId="3" fontId="16" fillId="0" borderId="8" xfId="2" applyNumberFormat="1" applyFont="1" applyBorder="1" applyAlignment="1">
      <alignment vertical="center" wrapText="1"/>
    </xf>
    <xf numFmtId="9" fontId="4" fillId="2" borderId="6" xfId="0" applyNumberFormat="1" applyFont="1" applyFill="1" applyBorder="1" applyAlignment="1">
      <alignment vertical="center" wrapText="1"/>
    </xf>
    <xf numFmtId="9" fontId="4" fillId="2" borderId="10" xfId="0" applyNumberFormat="1" applyFont="1" applyFill="1" applyBorder="1" applyAlignment="1">
      <alignment vertical="center" wrapText="1"/>
    </xf>
    <xf numFmtId="9" fontId="4" fillId="2" borderId="5" xfId="0" applyNumberFormat="1" applyFont="1" applyFill="1" applyBorder="1" applyAlignment="1">
      <alignment vertical="center" wrapText="1"/>
    </xf>
    <xf numFmtId="3" fontId="4" fillId="0" borderId="5" xfId="11" applyNumberFormat="1" applyFont="1" applyBorder="1" applyAlignment="1">
      <alignment horizontal="right" vertical="center" wrapText="1"/>
    </xf>
    <xf numFmtId="3" fontId="4" fillId="0" borderId="6" xfId="11" applyNumberFormat="1" applyFont="1" applyBorder="1" applyAlignment="1">
      <alignment horizontal="right" vertical="center" wrapText="1"/>
    </xf>
    <xf numFmtId="3" fontId="4" fillId="0" borderId="11" xfId="11" applyNumberFormat="1" applyFont="1" applyBorder="1" applyAlignment="1">
      <alignment horizontal="right" vertical="center" wrapText="1"/>
    </xf>
    <xf numFmtId="3" fontId="4" fillId="0" borderId="10" xfId="11" applyNumberFormat="1" applyFont="1" applyBorder="1" applyAlignment="1">
      <alignment horizontal="right" vertical="center" wrapText="1"/>
    </xf>
    <xf numFmtId="9" fontId="4" fillId="2" borderId="5" xfId="11" applyNumberFormat="1" applyFont="1" applyFill="1" applyBorder="1" applyAlignment="1">
      <alignment horizontal="center" vertical="center" wrapText="1"/>
    </xf>
    <xf numFmtId="0" fontId="22" fillId="0" borderId="0" xfId="11" applyFont="1" applyAlignment="1">
      <alignment horizontal="center"/>
    </xf>
    <xf numFmtId="0" fontId="11" fillId="0" borderId="0" xfId="11" applyFont="1" applyAlignment="1">
      <alignment horizontal="right"/>
    </xf>
    <xf numFmtId="0" fontId="11" fillId="0" borderId="0" xfId="11" applyFont="1" applyAlignment="1">
      <alignment horizontal="center"/>
    </xf>
    <xf numFmtId="0" fontId="3" fillId="0" borderId="3" xfId="11" applyFont="1" applyBorder="1" applyAlignment="1">
      <alignment horizontal="center" vertical="center" wrapText="1"/>
    </xf>
    <xf numFmtId="0" fontId="3" fillId="0" borderId="2" xfId="11" applyFont="1" applyBorder="1" applyAlignment="1">
      <alignment horizontal="center" vertical="center" wrapText="1"/>
    </xf>
    <xf numFmtId="0" fontId="3" fillId="0" borderId="4" xfId="11" applyFont="1" applyBorder="1" applyAlignment="1">
      <alignment horizontal="center" vertical="center" wrapText="1"/>
    </xf>
    <xf numFmtId="0" fontId="15" fillId="0" borderId="3" xfId="11" applyFont="1" applyBorder="1" applyAlignment="1">
      <alignment horizontal="center" vertical="center" wrapText="1"/>
    </xf>
    <xf numFmtId="0" fontId="16" fillId="0" borderId="0" xfId="6" applyFont="1" applyBorder="1" applyAlignment="1">
      <alignment horizontal="left" vertical="center" wrapText="1"/>
    </xf>
    <xf numFmtId="0" fontId="16" fillId="0" borderId="0" xfId="6" applyFont="1" applyAlignment="1">
      <alignment horizontal="right"/>
    </xf>
    <xf numFmtId="0" fontId="15" fillId="0" borderId="0" xfId="6" applyFont="1" applyAlignment="1">
      <alignment horizontal="center"/>
    </xf>
    <xf numFmtId="0" fontId="17" fillId="0" borderId="0" xfId="6" applyFont="1" applyAlignment="1">
      <alignment horizontal="center"/>
    </xf>
    <xf numFmtId="0" fontId="15" fillId="0" borderId="3" xfId="6" applyFont="1" applyBorder="1" applyAlignment="1">
      <alignment horizontal="center" vertical="center" wrapText="1"/>
    </xf>
    <xf numFmtId="0" fontId="3" fillId="0" borderId="3" xfId="2" applyFont="1" applyBorder="1" applyAlignment="1">
      <alignment horizontal="center" vertical="center" wrapText="1"/>
    </xf>
    <xf numFmtId="49" fontId="18" fillId="0" borderId="0" xfId="0" applyNumberFormat="1" applyFont="1" applyFill="1" applyBorder="1" applyAlignment="1">
      <alignment horizontal="left" vertical="justify" wrapText="1"/>
    </xf>
    <xf numFmtId="49" fontId="19" fillId="0" borderId="0" xfId="0" applyNumberFormat="1" applyFont="1" applyFill="1" applyBorder="1" applyAlignment="1">
      <alignment horizontal="center" vertical="justify" wrapText="1"/>
    </xf>
    <xf numFmtId="0" fontId="5" fillId="0" borderId="0" xfId="0" applyFont="1" applyFill="1" applyAlignment="1">
      <alignment horizontal="left" vertical="center" wrapText="1"/>
    </xf>
    <xf numFmtId="3" fontId="8"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justify" wrapText="1"/>
    </xf>
    <xf numFmtId="3" fontId="15" fillId="0" borderId="0" xfId="0" applyNumberFormat="1" applyFont="1" applyFill="1" applyBorder="1" applyAlignment="1">
      <alignment horizontal="center" vertical="justify" wrapText="1"/>
    </xf>
    <xf numFmtId="4" fontId="15" fillId="0" borderId="0" xfId="0" applyNumberFormat="1" applyFont="1" applyFill="1" applyAlignment="1">
      <alignment horizontal="center" vertical="center" wrapText="1"/>
    </xf>
    <xf numFmtId="4" fontId="17" fillId="0" borderId="0" xfId="0" applyNumberFormat="1" applyFont="1" applyFill="1" applyAlignment="1">
      <alignment horizontal="center" vertical="center" wrapText="1"/>
    </xf>
    <xf numFmtId="3" fontId="5" fillId="0" borderId="1" xfId="0" applyNumberFormat="1" applyFont="1" applyFill="1" applyBorder="1" applyAlignment="1">
      <alignment horizontal="right"/>
    </xf>
    <xf numFmtId="3"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cellXfs>
  <cellStyles count="12">
    <cellStyle name="Comma 16 3" xfId="10"/>
    <cellStyle name="Comma 2" xfId="1"/>
    <cellStyle name="Comma 3" xfId="4"/>
    <cellStyle name="Comma 4" xfId="7"/>
    <cellStyle name="Comma_BAO CAO NHANH HANG THANG NAM 2013  2" xfId="8"/>
    <cellStyle name="Comma_BAO CAO NHANH HANG THANG NAM 2013  3" xfId="9"/>
    <cellStyle name="Normal" xfId="0" builtinId="0"/>
    <cellStyle name="Normal - Style1 3" xfId="6"/>
    <cellStyle name="Normal 10" xfId="3"/>
    <cellStyle name="Normal 2" xfId="2"/>
    <cellStyle name="Normal 3" xfId="5"/>
    <cellStyle name="Normal 4"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g%20khai%20quy%20I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60-CK"/>
      <sheetName val="59-CK"/>
      <sheetName val="61-CK"/>
      <sheetName val="Sheet1"/>
    </sheetNames>
    <sheetDataSet>
      <sheetData sheetId="0"/>
      <sheetData sheetId="1"/>
      <sheetData sheetId="2">
        <row r="10">
          <cell r="H10">
            <v>0.88189900521332054</v>
          </cell>
        </row>
        <row r="11">
          <cell r="H11">
            <v>0.92519363624513762</v>
          </cell>
        </row>
        <row r="16">
          <cell r="D16">
            <v>11906555</v>
          </cell>
        </row>
        <row r="31">
          <cell r="D31">
            <v>13979</v>
          </cell>
        </row>
        <row r="32">
          <cell r="D32">
            <v>1450</v>
          </cell>
        </row>
        <row r="33">
          <cell r="D33">
            <v>576179</v>
          </cell>
        </row>
        <row r="34">
          <cell r="D34">
            <v>2729400</v>
          </cell>
        </row>
        <row r="37">
          <cell r="D37">
            <v>3088570</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41"/>
  <sheetViews>
    <sheetView workbookViewId="0">
      <pane xSplit="3" ySplit="9" topLeftCell="D22" activePane="bottomRight" state="frozen"/>
      <selection pane="topRight" activeCell="D1" sqref="D1"/>
      <selection pane="bottomLeft" activeCell="A9" sqref="A9"/>
      <selection pane="bottomRight" activeCell="D36" sqref="D36"/>
    </sheetView>
  </sheetViews>
  <sheetFormatPr defaultRowHeight="15.75"/>
  <cols>
    <col min="1" max="1" width="4.42578125" style="145" customWidth="1"/>
    <col min="2" max="2" width="33.85546875" style="145" customWidth="1"/>
    <col min="3" max="3" width="12.42578125" style="145" hidden="1" customWidth="1"/>
    <col min="4" max="4" width="16.7109375" style="145" customWidth="1"/>
    <col min="5" max="5" width="15.42578125" style="145" customWidth="1"/>
    <col min="6" max="6" width="13.7109375" style="145" customWidth="1"/>
    <col min="7" max="7" width="12" style="145" customWidth="1"/>
    <col min="8" max="8" width="15.140625" style="146" customWidth="1"/>
    <col min="9" max="9" width="13.140625" style="145" customWidth="1"/>
    <col min="10" max="10" width="15" style="145" customWidth="1"/>
    <col min="11" max="16384" width="9.140625" style="145"/>
  </cols>
  <sheetData>
    <row r="1" spans="1:10" ht="17.25" customHeight="1">
      <c r="A1" s="144" t="s">
        <v>59</v>
      </c>
      <c r="F1" s="195" t="s">
        <v>60</v>
      </c>
      <c r="G1" s="195"/>
    </row>
    <row r="3" spans="1:10">
      <c r="A3" s="196" t="s">
        <v>93</v>
      </c>
      <c r="B3" s="196"/>
      <c r="C3" s="196"/>
      <c r="D3" s="196"/>
      <c r="E3" s="196"/>
      <c r="F3" s="196"/>
      <c r="G3" s="196"/>
    </row>
    <row r="4" spans="1:10">
      <c r="A4" s="194" t="s">
        <v>127</v>
      </c>
      <c r="B4" s="194"/>
      <c r="C4" s="194"/>
      <c r="D4" s="194"/>
      <c r="E4" s="194"/>
      <c r="F4" s="194"/>
      <c r="G4" s="194"/>
    </row>
    <row r="5" spans="1:10">
      <c r="G5" s="147" t="s">
        <v>61</v>
      </c>
    </row>
    <row r="6" spans="1:10" ht="44.25" customHeight="1">
      <c r="A6" s="197" t="s">
        <v>38</v>
      </c>
      <c r="B6" s="197" t="s">
        <v>39</v>
      </c>
      <c r="C6" s="198" t="s">
        <v>120</v>
      </c>
      <c r="D6" s="197" t="s">
        <v>121</v>
      </c>
      <c r="E6" s="200" t="s">
        <v>122</v>
      </c>
      <c r="F6" s="197" t="s">
        <v>123</v>
      </c>
      <c r="G6" s="197"/>
    </row>
    <row r="7" spans="1:10" ht="53.25" customHeight="1">
      <c r="A7" s="197"/>
      <c r="B7" s="197"/>
      <c r="C7" s="199"/>
      <c r="D7" s="197"/>
      <c r="E7" s="200"/>
      <c r="F7" s="148" t="s">
        <v>124</v>
      </c>
      <c r="G7" s="148" t="s">
        <v>125</v>
      </c>
    </row>
    <row r="8" spans="1:10">
      <c r="A8" s="149" t="s">
        <v>3</v>
      </c>
      <c r="B8" s="149" t="s">
        <v>4</v>
      </c>
      <c r="C8" s="149"/>
      <c r="D8" s="149">
        <v>1</v>
      </c>
      <c r="E8" s="149">
        <v>2</v>
      </c>
      <c r="F8" s="149" t="s">
        <v>49</v>
      </c>
      <c r="G8" s="149">
        <v>4</v>
      </c>
    </row>
    <row r="9" spans="1:10" ht="31.5" hidden="1">
      <c r="A9" s="150"/>
      <c r="B9" s="151" t="s">
        <v>62</v>
      </c>
      <c r="C9" s="152">
        <f>+C10+C39</f>
        <v>40514894</v>
      </c>
      <c r="D9" s="152">
        <f>+D10+D39</f>
        <v>39545773</v>
      </c>
      <c r="E9" s="152">
        <f>+E10+E39</f>
        <v>39146354</v>
      </c>
      <c r="F9" s="153">
        <f t="shared" ref="F9:F41" si="0">E9/D9</f>
        <v>0.98989983076067323</v>
      </c>
      <c r="G9" s="153">
        <f>+E9/C9</f>
        <v>0.96622131110598486</v>
      </c>
    </row>
    <row r="10" spans="1:10" s="144" customFormat="1" ht="31.5">
      <c r="A10" s="154" t="s">
        <v>3</v>
      </c>
      <c r="B10" s="155" t="s">
        <v>126</v>
      </c>
      <c r="C10" s="156">
        <f>C11+C30+C31+C38</f>
        <v>23528491</v>
      </c>
      <c r="D10" s="156">
        <f t="shared" ref="D10" si="1">D11+D30+D31+D38</f>
        <v>23144000</v>
      </c>
      <c r="E10" s="156">
        <f>E11+E30+E31+E38</f>
        <v>22711000</v>
      </c>
      <c r="F10" s="157">
        <f t="shared" si="0"/>
        <v>0.98129104735568617</v>
      </c>
      <c r="G10" s="157">
        <f>E10/C10</f>
        <v>0.96525527285196489</v>
      </c>
      <c r="H10" s="158"/>
    </row>
    <row r="11" spans="1:10" s="144" customFormat="1">
      <c r="A11" s="154" t="s">
        <v>8</v>
      </c>
      <c r="B11" s="155" t="s">
        <v>55</v>
      </c>
      <c r="C11" s="156">
        <f>C12+C13+C14+C15+C16+C17+C18+C19+C25+C26+C27+C28+C29</f>
        <v>19097506</v>
      </c>
      <c r="D11" s="156">
        <f t="shared" ref="D11" si="2">D12+D13+D14+D15+D16+D17+D18+D19+D25+D26+D27+D28+D29</f>
        <v>18544000</v>
      </c>
      <c r="E11" s="156">
        <f>E12+E13+E14+E15+E16+E17+E18+E19+E25+E26+E27+E28+E29</f>
        <v>18544000</v>
      </c>
      <c r="F11" s="157">
        <f t="shared" si="0"/>
        <v>1</v>
      </c>
      <c r="G11" s="157">
        <f t="shared" ref="G11:G41" si="3">E11/C11</f>
        <v>0.97101684377007136</v>
      </c>
      <c r="H11" s="158"/>
      <c r="I11" s="158"/>
      <c r="J11" s="158"/>
    </row>
    <row r="12" spans="1:10">
      <c r="A12" s="159">
        <v>1</v>
      </c>
      <c r="B12" s="160" t="s">
        <v>63</v>
      </c>
      <c r="C12" s="161">
        <f>712056+124451</f>
        <v>836507</v>
      </c>
      <c r="D12" s="162">
        <v>1055000</v>
      </c>
      <c r="E12" s="162">
        <f>645000+130000</f>
        <v>775000</v>
      </c>
      <c r="F12" s="163">
        <f t="shared" si="0"/>
        <v>0.7345971563981043</v>
      </c>
      <c r="G12" s="163">
        <f t="shared" si="3"/>
        <v>0.92647162546159212</v>
      </c>
    </row>
    <row r="13" spans="1:10" ht="31.5">
      <c r="A13" s="159">
        <v>2</v>
      </c>
      <c r="B13" s="160" t="s">
        <v>64</v>
      </c>
      <c r="C13" s="161">
        <v>2001491</v>
      </c>
      <c r="D13" s="162">
        <v>1770000</v>
      </c>
      <c r="E13" s="162">
        <v>1995900</v>
      </c>
      <c r="F13" s="163">
        <f t="shared" si="0"/>
        <v>1.1276271186440678</v>
      </c>
      <c r="G13" s="163">
        <f t="shared" si="3"/>
        <v>0.99720658249275163</v>
      </c>
    </row>
    <row r="14" spans="1:10" ht="31.5">
      <c r="A14" s="159">
        <v>3</v>
      </c>
      <c r="B14" s="160" t="s">
        <v>65</v>
      </c>
      <c r="C14" s="161">
        <v>12465937</v>
      </c>
      <c r="D14" s="162">
        <v>12363000</v>
      </c>
      <c r="E14" s="162">
        <v>11328100</v>
      </c>
      <c r="F14" s="163">
        <f t="shared" si="0"/>
        <v>0.91629054436625412</v>
      </c>
      <c r="G14" s="163">
        <f t="shared" si="3"/>
        <v>0.90872431009397847</v>
      </c>
    </row>
    <row r="15" spans="1:10">
      <c r="A15" s="159">
        <v>4</v>
      </c>
      <c r="B15" s="160" t="s">
        <v>66</v>
      </c>
      <c r="C15" s="161">
        <v>464152</v>
      </c>
      <c r="D15" s="162">
        <v>500000</v>
      </c>
      <c r="E15" s="162">
        <v>770900</v>
      </c>
      <c r="F15" s="163">
        <f t="shared" si="0"/>
        <v>1.5418000000000001</v>
      </c>
      <c r="G15" s="163">
        <f t="shared" si="3"/>
        <v>1.6608783329598924</v>
      </c>
    </row>
    <row r="16" spans="1:10">
      <c r="A16" s="159">
        <v>5</v>
      </c>
      <c r="B16" s="160" t="s">
        <v>67</v>
      </c>
      <c r="C16" s="161">
        <v>425334</v>
      </c>
      <c r="D16" s="162">
        <v>600000</v>
      </c>
      <c r="E16" s="162">
        <v>610000</v>
      </c>
      <c r="F16" s="163">
        <f t="shared" si="0"/>
        <v>1.0166666666666666</v>
      </c>
      <c r="G16" s="163">
        <f t="shared" si="3"/>
        <v>1.4341670310861581</v>
      </c>
    </row>
    <row r="17" spans="1:8">
      <c r="A17" s="159">
        <v>6</v>
      </c>
      <c r="B17" s="160" t="s">
        <v>68</v>
      </c>
      <c r="C17" s="161">
        <v>358577</v>
      </c>
      <c r="D17" s="162">
        <v>340000</v>
      </c>
      <c r="E17" s="162">
        <v>468900</v>
      </c>
      <c r="F17" s="163">
        <f t="shared" si="0"/>
        <v>1.3791176470588236</v>
      </c>
      <c r="G17" s="163">
        <f t="shared" si="3"/>
        <v>1.3076689246661108</v>
      </c>
    </row>
    <row r="18" spans="1:8">
      <c r="A18" s="159">
        <v>7</v>
      </c>
      <c r="B18" s="160" t="s">
        <v>69</v>
      </c>
      <c r="C18" s="161">
        <v>357309</v>
      </c>
      <c r="D18" s="162">
        <v>350000</v>
      </c>
      <c r="E18" s="162">
        <v>360000</v>
      </c>
      <c r="F18" s="163">
        <f t="shared" si="0"/>
        <v>1.0285714285714285</v>
      </c>
      <c r="G18" s="163">
        <f t="shared" si="3"/>
        <v>1.0075312964408958</v>
      </c>
    </row>
    <row r="19" spans="1:8">
      <c r="A19" s="159">
        <v>8</v>
      </c>
      <c r="B19" s="160" t="s">
        <v>70</v>
      </c>
      <c r="C19" s="162">
        <f>SUM(C20:C24)</f>
        <v>1543284</v>
      </c>
      <c r="D19" s="162">
        <f>SUM(D21:D24)</f>
        <v>1206000</v>
      </c>
      <c r="E19" s="162">
        <f>SUM(E20:E24)</f>
        <v>1752200</v>
      </c>
      <c r="F19" s="163">
        <f t="shared" si="0"/>
        <v>1.4529021558872306</v>
      </c>
      <c r="G19" s="163">
        <f t="shared" si="3"/>
        <v>1.1353710658569647</v>
      </c>
    </row>
    <row r="20" spans="1:8">
      <c r="A20" s="164" t="s">
        <v>71</v>
      </c>
      <c r="B20" s="165" t="s">
        <v>72</v>
      </c>
      <c r="C20" s="166">
        <v>37</v>
      </c>
      <c r="D20" s="166"/>
      <c r="E20" s="166"/>
      <c r="F20" s="167"/>
      <c r="G20" s="167"/>
    </row>
    <row r="21" spans="1:8">
      <c r="A21" s="159" t="s">
        <v>71</v>
      </c>
      <c r="B21" s="165" t="s">
        <v>73</v>
      </c>
      <c r="C21" s="168">
        <v>12027</v>
      </c>
      <c r="D21" s="166">
        <v>6000</v>
      </c>
      <c r="E21" s="166">
        <v>14000</v>
      </c>
      <c r="F21" s="167">
        <f t="shared" si="0"/>
        <v>2.3333333333333335</v>
      </c>
      <c r="G21" s="167">
        <f t="shared" si="3"/>
        <v>1.1640475596574373</v>
      </c>
    </row>
    <row r="22" spans="1:8" ht="22.5" customHeight="1">
      <c r="A22" s="159" t="s">
        <v>71</v>
      </c>
      <c r="B22" s="165" t="s">
        <v>74</v>
      </c>
      <c r="C22" s="168">
        <v>1126474</v>
      </c>
      <c r="D22" s="166">
        <v>800000</v>
      </c>
      <c r="E22" s="166">
        <v>1400000</v>
      </c>
      <c r="F22" s="167">
        <f t="shared" si="0"/>
        <v>1.75</v>
      </c>
      <c r="G22" s="167">
        <f t="shared" si="3"/>
        <v>1.2428160791993423</v>
      </c>
    </row>
    <row r="23" spans="1:8">
      <c r="A23" s="159" t="s">
        <v>71</v>
      </c>
      <c r="B23" s="165" t="s">
        <v>75</v>
      </c>
      <c r="C23" s="168">
        <v>398964</v>
      </c>
      <c r="D23" s="166">
        <v>400000</v>
      </c>
      <c r="E23" s="166">
        <v>330000</v>
      </c>
      <c r="F23" s="167">
        <f t="shared" si="0"/>
        <v>0.82499999999999996</v>
      </c>
      <c r="G23" s="167">
        <f t="shared" si="3"/>
        <v>0.82714229855325294</v>
      </c>
    </row>
    <row r="24" spans="1:8" ht="31.5">
      <c r="A24" s="159" t="s">
        <v>71</v>
      </c>
      <c r="B24" s="165" t="s">
        <v>76</v>
      </c>
      <c r="C24" s="168">
        <v>5782</v>
      </c>
      <c r="D24" s="166"/>
      <c r="E24" s="166">
        <v>8200</v>
      </c>
      <c r="F24" s="167"/>
      <c r="G24" s="167">
        <f t="shared" si="3"/>
        <v>1.4181943964026289</v>
      </c>
    </row>
    <row r="25" spans="1:8" ht="34.5" customHeight="1">
      <c r="A25" s="159">
        <v>9</v>
      </c>
      <c r="B25" s="160" t="s">
        <v>77</v>
      </c>
      <c r="C25" s="161">
        <v>96461</v>
      </c>
      <c r="D25" s="162">
        <v>65000</v>
      </c>
      <c r="E25" s="162">
        <v>113600</v>
      </c>
      <c r="F25" s="163">
        <f t="shared" si="0"/>
        <v>1.7476923076923077</v>
      </c>
      <c r="G25" s="163">
        <f t="shared" si="3"/>
        <v>1.1776780253159307</v>
      </c>
    </row>
    <row r="26" spans="1:8" ht="77.25" customHeight="1">
      <c r="A26" s="159">
        <v>10</v>
      </c>
      <c r="B26" s="160" t="s">
        <v>78</v>
      </c>
      <c r="C26" s="161">
        <v>1562</v>
      </c>
      <c r="D26" s="162"/>
      <c r="E26" s="162">
        <v>2500</v>
      </c>
      <c r="F26" s="163"/>
      <c r="G26" s="163">
        <f t="shared" si="3"/>
        <v>1.6005121638924455</v>
      </c>
    </row>
    <row r="27" spans="1:8" ht="18.75" customHeight="1">
      <c r="A27" s="159">
        <v>11</v>
      </c>
      <c r="B27" s="160" t="s">
        <v>79</v>
      </c>
      <c r="C27" s="161">
        <v>84737</v>
      </c>
      <c r="D27" s="162">
        <v>85000</v>
      </c>
      <c r="E27" s="162">
        <v>88000</v>
      </c>
      <c r="F27" s="163">
        <f t="shared" si="0"/>
        <v>1.0352941176470589</v>
      </c>
      <c r="G27" s="163">
        <f t="shared" si="3"/>
        <v>1.038507381663264</v>
      </c>
    </row>
    <row r="28" spans="1:8" s="175" customFormat="1" ht="47.25">
      <c r="A28" s="169">
        <v>12</v>
      </c>
      <c r="B28" s="170" t="s">
        <v>80</v>
      </c>
      <c r="C28" s="171">
        <v>22400</v>
      </c>
      <c r="D28" s="172">
        <v>20000</v>
      </c>
      <c r="E28" s="172">
        <v>14500</v>
      </c>
      <c r="F28" s="173">
        <f t="shared" si="0"/>
        <v>0.72499999999999998</v>
      </c>
      <c r="G28" s="173">
        <f t="shared" si="3"/>
        <v>0.6473214285714286</v>
      </c>
      <c r="H28" s="174"/>
    </row>
    <row r="29" spans="1:8">
      <c r="A29" s="159">
        <v>13</v>
      </c>
      <c r="B29" s="160" t="s">
        <v>81</v>
      </c>
      <c r="C29" s="161">
        <f>439755</f>
        <v>439755</v>
      </c>
      <c r="D29" s="162">
        <v>190000</v>
      </c>
      <c r="E29" s="162">
        <v>264400</v>
      </c>
      <c r="F29" s="163">
        <f t="shared" si="0"/>
        <v>1.391578947368421</v>
      </c>
      <c r="G29" s="163">
        <f t="shared" si="3"/>
        <v>0.60124387443008043</v>
      </c>
    </row>
    <row r="30" spans="1:8">
      <c r="A30" s="154" t="s">
        <v>12</v>
      </c>
      <c r="B30" s="155" t="s">
        <v>56</v>
      </c>
      <c r="C30" s="161"/>
      <c r="D30" s="162"/>
      <c r="E30" s="162"/>
      <c r="F30" s="163"/>
      <c r="G30" s="163"/>
    </row>
    <row r="31" spans="1:8" s="144" customFormat="1">
      <c r="A31" s="154" t="s">
        <v>23</v>
      </c>
      <c r="B31" s="155" t="s">
        <v>82</v>
      </c>
      <c r="C31" s="156">
        <f>C32+C33+C36+C37</f>
        <v>4370421</v>
      </c>
      <c r="D31" s="156">
        <f>D32+D33+D36</f>
        <v>4600000</v>
      </c>
      <c r="E31" s="156">
        <f>E32+E33+E34+E35+E36+E37</f>
        <v>4167000</v>
      </c>
      <c r="F31" s="157">
        <f t="shared" si="0"/>
        <v>0.90586956521739126</v>
      </c>
      <c r="G31" s="157">
        <f t="shared" si="3"/>
        <v>0.95345505616049342</v>
      </c>
      <c r="H31" s="158"/>
    </row>
    <row r="32" spans="1:8" ht="31.5">
      <c r="A32" s="159">
        <v>1</v>
      </c>
      <c r="B32" s="160" t="s">
        <v>83</v>
      </c>
      <c r="C32" s="161">
        <v>2766636</v>
      </c>
      <c r="D32" s="162">
        <v>2400000</v>
      </c>
      <c r="E32" s="162">
        <v>2600000</v>
      </c>
      <c r="F32" s="163">
        <f t="shared" si="0"/>
        <v>1.0833333333333333</v>
      </c>
      <c r="G32" s="163">
        <f t="shared" si="3"/>
        <v>0.93976945286622449</v>
      </c>
      <c r="H32" s="176"/>
    </row>
    <row r="33" spans="1:8">
      <c r="A33" s="159">
        <v>2</v>
      </c>
      <c r="B33" s="160" t="s">
        <v>84</v>
      </c>
      <c r="C33" s="189">
        <f>769+1600533+58</f>
        <v>1601360</v>
      </c>
      <c r="D33" s="189">
        <f>1000+2199000</f>
        <v>2200000</v>
      </c>
      <c r="E33" s="190">
        <v>1567000</v>
      </c>
      <c r="F33" s="193">
        <f t="shared" si="0"/>
        <v>0.71227272727272728</v>
      </c>
      <c r="G33" s="193">
        <f t="shared" si="3"/>
        <v>0.97854323824748968</v>
      </c>
      <c r="H33" s="158"/>
    </row>
    <row r="34" spans="1:8">
      <c r="A34" s="159">
        <v>3</v>
      </c>
      <c r="B34" s="160" t="s">
        <v>85</v>
      </c>
      <c r="C34" s="189"/>
      <c r="D34" s="189"/>
      <c r="E34" s="191"/>
      <c r="F34" s="193"/>
      <c r="G34" s="193"/>
    </row>
    <row r="35" spans="1:8" ht="31.5">
      <c r="A35" s="159">
        <v>4</v>
      </c>
      <c r="B35" s="160" t="s">
        <v>86</v>
      </c>
      <c r="C35" s="189"/>
      <c r="D35" s="189"/>
      <c r="E35" s="192"/>
      <c r="F35" s="193"/>
      <c r="G35" s="193"/>
    </row>
    <row r="36" spans="1:8" ht="31.5">
      <c r="A36" s="159">
        <v>5</v>
      </c>
      <c r="B36" s="160" t="s">
        <v>87</v>
      </c>
      <c r="C36" s="161">
        <v>160</v>
      </c>
      <c r="D36" s="162"/>
      <c r="E36" s="162"/>
      <c r="F36" s="163"/>
      <c r="G36" s="163">
        <f t="shared" si="3"/>
        <v>0</v>
      </c>
    </row>
    <row r="37" spans="1:8">
      <c r="A37" s="159">
        <v>6</v>
      </c>
      <c r="B37" s="160" t="s">
        <v>88</v>
      </c>
      <c r="C37" s="161">
        <f>1150+1114+1</f>
        <v>2265</v>
      </c>
      <c r="D37" s="162"/>
      <c r="E37" s="162"/>
      <c r="F37" s="163"/>
      <c r="G37" s="163">
        <f t="shared" si="3"/>
        <v>0</v>
      </c>
    </row>
    <row r="38" spans="1:8" s="144" customFormat="1">
      <c r="A38" s="154" t="s">
        <v>23</v>
      </c>
      <c r="B38" s="155" t="s">
        <v>57</v>
      </c>
      <c r="C38" s="177">
        <v>60564</v>
      </c>
      <c r="D38" s="156"/>
      <c r="E38" s="156"/>
      <c r="F38" s="157"/>
      <c r="G38" s="157"/>
      <c r="H38" s="158"/>
    </row>
    <row r="39" spans="1:8" s="144" customFormat="1" ht="31.5">
      <c r="A39" s="154" t="s">
        <v>4</v>
      </c>
      <c r="B39" s="155" t="s">
        <v>89</v>
      </c>
      <c r="C39" s="156">
        <f>C40+C41</f>
        <v>16986403</v>
      </c>
      <c r="D39" s="156">
        <f>D40+D41</f>
        <v>16401773</v>
      </c>
      <c r="E39" s="156">
        <f>E40+E41</f>
        <v>16435354</v>
      </c>
      <c r="F39" s="157">
        <f t="shared" si="0"/>
        <v>1.0020474006072393</v>
      </c>
      <c r="G39" s="157">
        <f t="shared" si="3"/>
        <v>0.96755940619093994</v>
      </c>
      <c r="H39" s="158"/>
    </row>
    <row r="40" spans="1:8">
      <c r="A40" s="159">
        <v>1</v>
      </c>
      <c r="B40" s="160" t="s">
        <v>90</v>
      </c>
      <c r="C40" s="161">
        <v>13883812</v>
      </c>
      <c r="D40" s="162">
        <v>13861161</v>
      </c>
      <c r="E40" s="162">
        <v>13112901</v>
      </c>
      <c r="F40" s="163">
        <f t="shared" si="0"/>
        <v>0.94601750892295389</v>
      </c>
      <c r="G40" s="163">
        <f t="shared" si="3"/>
        <v>0.94447411128874403</v>
      </c>
    </row>
    <row r="41" spans="1:8" ht="31.5">
      <c r="A41" s="178">
        <v>2</v>
      </c>
      <c r="B41" s="179" t="s">
        <v>91</v>
      </c>
      <c r="C41" s="180">
        <f>16986403-13883812</f>
        <v>3102591</v>
      </c>
      <c r="D41" s="181">
        <v>2540612</v>
      </c>
      <c r="E41" s="181">
        <f>16435354-13112901</f>
        <v>3322453</v>
      </c>
      <c r="F41" s="182">
        <f t="shared" si="0"/>
        <v>1.3077372696027572</v>
      </c>
      <c r="G41" s="182">
        <f t="shared" si="3"/>
        <v>1.0708639972203877</v>
      </c>
    </row>
  </sheetData>
  <mergeCells count="14">
    <mergeCell ref="A4:G4"/>
    <mergeCell ref="F1:G1"/>
    <mergeCell ref="A3:G3"/>
    <mergeCell ref="A6:A7"/>
    <mergeCell ref="B6:B7"/>
    <mergeCell ref="C6:C7"/>
    <mergeCell ref="D6:D7"/>
    <mergeCell ref="E6:E7"/>
    <mergeCell ref="F6:G6"/>
    <mergeCell ref="C33:C35"/>
    <mergeCell ref="D33:D35"/>
    <mergeCell ref="E33:E35"/>
    <mergeCell ref="F33:F35"/>
    <mergeCell ref="G33:G35"/>
  </mergeCells>
  <pageMargins left="0.61" right="0.22" top="0.56000000000000005" bottom="0.2" header="0.3" footer="0.2"/>
  <pageSetup paperSize="9" scale="95" orientation="portrait" verticalDpi="0" r:id="rId1"/>
</worksheet>
</file>

<file path=xl/worksheets/sheet2.xml><?xml version="1.0" encoding="utf-8"?>
<worksheet xmlns="http://schemas.openxmlformats.org/spreadsheetml/2006/main" xmlns:r="http://schemas.openxmlformats.org/officeDocument/2006/relationships">
  <sheetPr>
    <tabColor rgb="FF92D050"/>
  </sheetPr>
  <dimension ref="A1:I35"/>
  <sheetViews>
    <sheetView tabSelected="1" topLeftCell="A16" workbookViewId="0">
      <selection activeCell="E30" sqref="E30"/>
    </sheetView>
  </sheetViews>
  <sheetFormatPr defaultRowHeight="12.75"/>
  <cols>
    <col min="1" max="1" width="5.5703125" style="86" customWidth="1"/>
    <col min="2" max="2" width="42.5703125" style="86" customWidth="1"/>
    <col min="3" max="3" width="14.140625" style="86" hidden="1" customWidth="1"/>
    <col min="4" max="4" width="12.5703125" style="86" customWidth="1"/>
    <col min="5" max="5" width="14.42578125" style="86" customWidth="1"/>
    <col min="6" max="6" width="11.42578125" style="86" customWidth="1"/>
    <col min="7" max="7" width="10" style="86" customWidth="1"/>
    <col min="8" max="8" width="13.140625" style="86" customWidth="1"/>
    <col min="9" max="256" width="9.140625" style="86"/>
    <col min="257" max="257" width="5.5703125" style="86" customWidth="1"/>
    <col min="258" max="258" width="42.5703125" style="86" customWidth="1"/>
    <col min="259" max="259" width="0" style="86" hidden="1" customWidth="1"/>
    <col min="260" max="260" width="12.5703125" style="86" customWidth="1"/>
    <col min="261" max="261" width="14.42578125" style="86" customWidth="1"/>
    <col min="262" max="262" width="11.42578125" style="86" customWidth="1"/>
    <col min="263" max="263" width="10" style="86" customWidth="1"/>
    <col min="264" max="264" width="13.140625" style="86" customWidth="1"/>
    <col min="265" max="512" width="9.140625" style="86"/>
    <col min="513" max="513" width="5.5703125" style="86" customWidth="1"/>
    <col min="514" max="514" width="42.5703125" style="86" customWidth="1"/>
    <col min="515" max="515" width="0" style="86" hidden="1" customWidth="1"/>
    <col min="516" max="516" width="12.5703125" style="86" customWidth="1"/>
    <col min="517" max="517" width="14.42578125" style="86" customWidth="1"/>
    <col min="518" max="518" width="11.42578125" style="86" customWidth="1"/>
    <col min="519" max="519" width="10" style="86" customWidth="1"/>
    <col min="520" max="520" width="13.140625" style="86" customWidth="1"/>
    <col min="521" max="768" width="9.140625" style="86"/>
    <col min="769" max="769" width="5.5703125" style="86" customWidth="1"/>
    <col min="770" max="770" width="42.5703125" style="86" customWidth="1"/>
    <col min="771" max="771" width="0" style="86" hidden="1" customWidth="1"/>
    <col min="772" max="772" width="12.5703125" style="86" customWidth="1"/>
    <col min="773" max="773" width="14.42578125" style="86" customWidth="1"/>
    <col min="774" max="774" width="11.42578125" style="86" customWidth="1"/>
    <col min="775" max="775" width="10" style="86" customWidth="1"/>
    <col min="776" max="776" width="13.140625" style="86" customWidth="1"/>
    <col min="777" max="1024" width="9.140625" style="86"/>
    <col min="1025" max="1025" width="5.5703125" style="86" customWidth="1"/>
    <col min="1026" max="1026" width="42.5703125" style="86" customWidth="1"/>
    <col min="1027" max="1027" width="0" style="86" hidden="1" customWidth="1"/>
    <col min="1028" max="1028" width="12.5703125" style="86" customWidth="1"/>
    <col min="1029" max="1029" width="14.42578125" style="86" customWidth="1"/>
    <col min="1030" max="1030" width="11.42578125" style="86" customWidth="1"/>
    <col min="1031" max="1031" width="10" style="86" customWidth="1"/>
    <col min="1032" max="1032" width="13.140625" style="86" customWidth="1"/>
    <col min="1033" max="1280" width="9.140625" style="86"/>
    <col min="1281" max="1281" width="5.5703125" style="86" customWidth="1"/>
    <col min="1282" max="1282" width="42.5703125" style="86" customWidth="1"/>
    <col min="1283" max="1283" width="0" style="86" hidden="1" customWidth="1"/>
    <col min="1284" max="1284" width="12.5703125" style="86" customWidth="1"/>
    <col min="1285" max="1285" width="14.42578125" style="86" customWidth="1"/>
    <col min="1286" max="1286" width="11.42578125" style="86" customWidth="1"/>
    <col min="1287" max="1287" width="10" style="86" customWidth="1"/>
    <col min="1288" max="1288" width="13.140625" style="86" customWidth="1"/>
    <col min="1289" max="1536" width="9.140625" style="86"/>
    <col min="1537" max="1537" width="5.5703125" style="86" customWidth="1"/>
    <col min="1538" max="1538" width="42.5703125" style="86" customWidth="1"/>
    <col min="1539" max="1539" width="0" style="86" hidden="1" customWidth="1"/>
    <col min="1540" max="1540" width="12.5703125" style="86" customWidth="1"/>
    <col min="1541" max="1541" width="14.42578125" style="86" customWidth="1"/>
    <col min="1542" max="1542" width="11.42578125" style="86" customWidth="1"/>
    <col min="1543" max="1543" width="10" style="86" customWidth="1"/>
    <col min="1544" max="1544" width="13.140625" style="86" customWidth="1"/>
    <col min="1545" max="1792" width="9.140625" style="86"/>
    <col min="1793" max="1793" width="5.5703125" style="86" customWidth="1"/>
    <col min="1794" max="1794" width="42.5703125" style="86" customWidth="1"/>
    <col min="1795" max="1795" width="0" style="86" hidden="1" customWidth="1"/>
    <col min="1796" max="1796" width="12.5703125" style="86" customWidth="1"/>
    <col min="1797" max="1797" width="14.42578125" style="86" customWidth="1"/>
    <col min="1798" max="1798" width="11.42578125" style="86" customWidth="1"/>
    <col min="1799" max="1799" width="10" style="86" customWidth="1"/>
    <col min="1800" max="1800" width="13.140625" style="86" customWidth="1"/>
    <col min="1801" max="2048" width="9.140625" style="86"/>
    <col min="2049" max="2049" width="5.5703125" style="86" customWidth="1"/>
    <col min="2050" max="2050" width="42.5703125" style="86" customWidth="1"/>
    <col min="2051" max="2051" width="0" style="86" hidden="1" customWidth="1"/>
    <col min="2052" max="2052" width="12.5703125" style="86" customWidth="1"/>
    <col min="2053" max="2053" width="14.42578125" style="86" customWidth="1"/>
    <col min="2054" max="2054" width="11.42578125" style="86" customWidth="1"/>
    <col min="2055" max="2055" width="10" style="86" customWidth="1"/>
    <col min="2056" max="2056" width="13.140625" style="86" customWidth="1"/>
    <col min="2057" max="2304" width="9.140625" style="86"/>
    <col min="2305" max="2305" width="5.5703125" style="86" customWidth="1"/>
    <col min="2306" max="2306" width="42.5703125" style="86" customWidth="1"/>
    <col min="2307" max="2307" width="0" style="86" hidden="1" customWidth="1"/>
    <col min="2308" max="2308" width="12.5703125" style="86" customWidth="1"/>
    <col min="2309" max="2309" width="14.42578125" style="86" customWidth="1"/>
    <col min="2310" max="2310" width="11.42578125" style="86" customWidth="1"/>
    <col min="2311" max="2311" width="10" style="86" customWidth="1"/>
    <col min="2312" max="2312" width="13.140625" style="86" customWidth="1"/>
    <col min="2313" max="2560" width="9.140625" style="86"/>
    <col min="2561" max="2561" width="5.5703125" style="86" customWidth="1"/>
    <col min="2562" max="2562" width="42.5703125" style="86" customWidth="1"/>
    <col min="2563" max="2563" width="0" style="86" hidden="1" customWidth="1"/>
    <col min="2564" max="2564" width="12.5703125" style="86" customWidth="1"/>
    <col min="2565" max="2565" width="14.42578125" style="86" customWidth="1"/>
    <col min="2566" max="2566" width="11.42578125" style="86" customWidth="1"/>
    <col min="2567" max="2567" width="10" style="86" customWidth="1"/>
    <col min="2568" max="2568" width="13.140625" style="86" customWidth="1"/>
    <col min="2569" max="2816" width="9.140625" style="86"/>
    <col min="2817" max="2817" width="5.5703125" style="86" customWidth="1"/>
    <col min="2818" max="2818" width="42.5703125" style="86" customWidth="1"/>
    <col min="2819" max="2819" width="0" style="86" hidden="1" customWidth="1"/>
    <col min="2820" max="2820" width="12.5703125" style="86" customWidth="1"/>
    <col min="2821" max="2821" width="14.42578125" style="86" customWidth="1"/>
    <col min="2822" max="2822" width="11.42578125" style="86" customWidth="1"/>
    <col min="2823" max="2823" width="10" style="86" customWidth="1"/>
    <col min="2824" max="2824" width="13.140625" style="86" customWidth="1"/>
    <col min="2825" max="3072" width="9.140625" style="86"/>
    <col min="3073" max="3073" width="5.5703125" style="86" customWidth="1"/>
    <col min="3074" max="3074" width="42.5703125" style="86" customWidth="1"/>
    <col min="3075" max="3075" width="0" style="86" hidden="1" customWidth="1"/>
    <col min="3076" max="3076" width="12.5703125" style="86" customWidth="1"/>
    <col min="3077" max="3077" width="14.42578125" style="86" customWidth="1"/>
    <col min="3078" max="3078" width="11.42578125" style="86" customWidth="1"/>
    <col min="3079" max="3079" width="10" style="86" customWidth="1"/>
    <col min="3080" max="3080" width="13.140625" style="86" customWidth="1"/>
    <col min="3081" max="3328" width="9.140625" style="86"/>
    <col min="3329" max="3329" width="5.5703125" style="86" customWidth="1"/>
    <col min="3330" max="3330" width="42.5703125" style="86" customWidth="1"/>
    <col min="3331" max="3331" width="0" style="86" hidden="1" customWidth="1"/>
    <col min="3332" max="3332" width="12.5703125" style="86" customWidth="1"/>
    <col min="3333" max="3333" width="14.42578125" style="86" customWidth="1"/>
    <col min="3334" max="3334" width="11.42578125" style="86" customWidth="1"/>
    <col min="3335" max="3335" width="10" style="86" customWidth="1"/>
    <col min="3336" max="3336" width="13.140625" style="86" customWidth="1"/>
    <col min="3337" max="3584" width="9.140625" style="86"/>
    <col min="3585" max="3585" width="5.5703125" style="86" customWidth="1"/>
    <col min="3586" max="3586" width="42.5703125" style="86" customWidth="1"/>
    <col min="3587" max="3587" width="0" style="86" hidden="1" customWidth="1"/>
    <col min="3588" max="3588" width="12.5703125" style="86" customWidth="1"/>
    <col min="3589" max="3589" width="14.42578125" style="86" customWidth="1"/>
    <col min="3590" max="3590" width="11.42578125" style="86" customWidth="1"/>
    <col min="3591" max="3591" width="10" style="86" customWidth="1"/>
    <col min="3592" max="3592" width="13.140625" style="86" customWidth="1"/>
    <col min="3593" max="3840" width="9.140625" style="86"/>
    <col min="3841" max="3841" width="5.5703125" style="86" customWidth="1"/>
    <col min="3842" max="3842" width="42.5703125" style="86" customWidth="1"/>
    <col min="3843" max="3843" width="0" style="86" hidden="1" customWidth="1"/>
    <col min="3844" max="3844" width="12.5703125" style="86" customWidth="1"/>
    <col min="3845" max="3845" width="14.42578125" style="86" customWidth="1"/>
    <col min="3846" max="3846" width="11.42578125" style="86" customWidth="1"/>
    <col min="3847" max="3847" width="10" style="86" customWidth="1"/>
    <col min="3848" max="3848" width="13.140625" style="86" customWidth="1"/>
    <col min="3849" max="4096" width="9.140625" style="86"/>
    <col min="4097" max="4097" width="5.5703125" style="86" customWidth="1"/>
    <col min="4098" max="4098" width="42.5703125" style="86" customWidth="1"/>
    <col min="4099" max="4099" width="0" style="86" hidden="1" customWidth="1"/>
    <col min="4100" max="4100" width="12.5703125" style="86" customWidth="1"/>
    <col min="4101" max="4101" width="14.42578125" style="86" customWidth="1"/>
    <col min="4102" max="4102" width="11.42578125" style="86" customWidth="1"/>
    <col min="4103" max="4103" width="10" style="86" customWidth="1"/>
    <col min="4104" max="4104" width="13.140625" style="86" customWidth="1"/>
    <col min="4105" max="4352" width="9.140625" style="86"/>
    <col min="4353" max="4353" width="5.5703125" style="86" customWidth="1"/>
    <col min="4354" max="4354" width="42.5703125" style="86" customWidth="1"/>
    <col min="4355" max="4355" width="0" style="86" hidden="1" customWidth="1"/>
    <col min="4356" max="4356" width="12.5703125" style="86" customWidth="1"/>
    <col min="4357" max="4357" width="14.42578125" style="86" customWidth="1"/>
    <col min="4358" max="4358" width="11.42578125" style="86" customWidth="1"/>
    <col min="4359" max="4359" width="10" style="86" customWidth="1"/>
    <col min="4360" max="4360" width="13.140625" style="86" customWidth="1"/>
    <col min="4361" max="4608" width="9.140625" style="86"/>
    <col min="4609" max="4609" width="5.5703125" style="86" customWidth="1"/>
    <col min="4610" max="4610" width="42.5703125" style="86" customWidth="1"/>
    <col min="4611" max="4611" width="0" style="86" hidden="1" customWidth="1"/>
    <col min="4612" max="4612" width="12.5703125" style="86" customWidth="1"/>
    <col min="4613" max="4613" width="14.42578125" style="86" customWidth="1"/>
    <col min="4614" max="4614" width="11.42578125" style="86" customWidth="1"/>
    <col min="4615" max="4615" width="10" style="86" customWidth="1"/>
    <col min="4616" max="4616" width="13.140625" style="86" customWidth="1"/>
    <col min="4617" max="4864" width="9.140625" style="86"/>
    <col min="4865" max="4865" width="5.5703125" style="86" customWidth="1"/>
    <col min="4866" max="4866" width="42.5703125" style="86" customWidth="1"/>
    <col min="4867" max="4867" width="0" style="86" hidden="1" customWidth="1"/>
    <col min="4868" max="4868" width="12.5703125" style="86" customWidth="1"/>
    <col min="4869" max="4869" width="14.42578125" style="86" customWidth="1"/>
    <col min="4870" max="4870" width="11.42578125" style="86" customWidth="1"/>
    <col min="4871" max="4871" width="10" style="86" customWidth="1"/>
    <col min="4872" max="4872" width="13.140625" style="86" customWidth="1"/>
    <col min="4873" max="5120" width="9.140625" style="86"/>
    <col min="5121" max="5121" width="5.5703125" style="86" customWidth="1"/>
    <col min="5122" max="5122" width="42.5703125" style="86" customWidth="1"/>
    <col min="5123" max="5123" width="0" style="86" hidden="1" customWidth="1"/>
    <col min="5124" max="5124" width="12.5703125" style="86" customWidth="1"/>
    <col min="5125" max="5125" width="14.42578125" style="86" customWidth="1"/>
    <col min="5126" max="5126" width="11.42578125" style="86" customWidth="1"/>
    <col min="5127" max="5127" width="10" style="86" customWidth="1"/>
    <col min="5128" max="5128" width="13.140625" style="86" customWidth="1"/>
    <col min="5129" max="5376" width="9.140625" style="86"/>
    <col min="5377" max="5377" width="5.5703125" style="86" customWidth="1"/>
    <col min="5378" max="5378" width="42.5703125" style="86" customWidth="1"/>
    <col min="5379" max="5379" width="0" style="86" hidden="1" customWidth="1"/>
    <col min="5380" max="5380" width="12.5703125" style="86" customWidth="1"/>
    <col min="5381" max="5381" width="14.42578125" style="86" customWidth="1"/>
    <col min="5382" max="5382" width="11.42578125" style="86" customWidth="1"/>
    <col min="5383" max="5383" width="10" style="86" customWidth="1"/>
    <col min="5384" max="5384" width="13.140625" style="86" customWidth="1"/>
    <col min="5385" max="5632" width="9.140625" style="86"/>
    <col min="5633" max="5633" width="5.5703125" style="86" customWidth="1"/>
    <col min="5634" max="5634" width="42.5703125" style="86" customWidth="1"/>
    <col min="5635" max="5635" width="0" style="86" hidden="1" customWidth="1"/>
    <col min="5636" max="5636" width="12.5703125" style="86" customWidth="1"/>
    <col min="5637" max="5637" width="14.42578125" style="86" customWidth="1"/>
    <col min="5638" max="5638" width="11.42578125" style="86" customWidth="1"/>
    <col min="5639" max="5639" width="10" style="86" customWidth="1"/>
    <col min="5640" max="5640" width="13.140625" style="86" customWidth="1"/>
    <col min="5641" max="5888" width="9.140625" style="86"/>
    <col min="5889" max="5889" width="5.5703125" style="86" customWidth="1"/>
    <col min="5890" max="5890" width="42.5703125" style="86" customWidth="1"/>
    <col min="5891" max="5891" width="0" style="86" hidden="1" customWidth="1"/>
    <col min="5892" max="5892" width="12.5703125" style="86" customWidth="1"/>
    <col min="5893" max="5893" width="14.42578125" style="86" customWidth="1"/>
    <col min="5894" max="5894" width="11.42578125" style="86" customWidth="1"/>
    <col min="5895" max="5895" width="10" style="86" customWidth="1"/>
    <col min="5896" max="5896" width="13.140625" style="86" customWidth="1"/>
    <col min="5897" max="6144" width="9.140625" style="86"/>
    <col min="6145" max="6145" width="5.5703125" style="86" customWidth="1"/>
    <col min="6146" max="6146" width="42.5703125" style="86" customWidth="1"/>
    <col min="6147" max="6147" width="0" style="86" hidden="1" customWidth="1"/>
    <col min="6148" max="6148" width="12.5703125" style="86" customWidth="1"/>
    <col min="6149" max="6149" width="14.42578125" style="86" customWidth="1"/>
    <col min="6150" max="6150" width="11.42578125" style="86" customWidth="1"/>
    <col min="6151" max="6151" width="10" style="86" customWidth="1"/>
    <col min="6152" max="6152" width="13.140625" style="86" customWidth="1"/>
    <col min="6153" max="6400" width="9.140625" style="86"/>
    <col min="6401" max="6401" width="5.5703125" style="86" customWidth="1"/>
    <col min="6402" max="6402" width="42.5703125" style="86" customWidth="1"/>
    <col min="6403" max="6403" width="0" style="86" hidden="1" customWidth="1"/>
    <col min="6404" max="6404" width="12.5703125" style="86" customWidth="1"/>
    <col min="6405" max="6405" width="14.42578125" style="86" customWidth="1"/>
    <col min="6406" max="6406" width="11.42578125" style="86" customWidth="1"/>
    <col min="6407" max="6407" width="10" style="86" customWidth="1"/>
    <col min="6408" max="6408" width="13.140625" style="86" customWidth="1"/>
    <col min="6409" max="6656" width="9.140625" style="86"/>
    <col min="6657" max="6657" width="5.5703125" style="86" customWidth="1"/>
    <col min="6658" max="6658" width="42.5703125" style="86" customWidth="1"/>
    <col min="6659" max="6659" width="0" style="86" hidden="1" customWidth="1"/>
    <col min="6660" max="6660" width="12.5703125" style="86" customWidth="1"/>
    <col min="6661" max="6661" width="14.42578125" style="86" customWidth="1"/>
    <col min="6662" max="6662" width="11.42578125" style="86" customWidth="1"/>
    <col min="6663" max="6663" width="10" style="86" customWidth="1"/>
    <col min="6664" max="6664" width="13.140625" style="86" customWidth="1"/>
    <col min="6665" max="6912" width="9.140625" style="86"/>
    <col min="6913" max="6913" width="5.5703125" style="86" customWidth="1"/>
    <col min="6914" max="6914" width="42.5703125" style="86" customWidth="1"/>
    <col min="6915" max="6915" width="0" style="86" hidden="1" customWidth="1"/>
    <col min="6916" max="6916" width="12.5703125" style="86" customWidth="1"/>
    <col min="6917" max="6917" width="14.42578125" style="86" customWidth="1"/>
    <col min="6918" max="6918" width="11.42578125" style="86" customWidth="1"/>
    <col min="6919" max="6919" width="10" style="86" customWidth="1"/>
    <col min="6920" max="6920" width="13.140625" style="86" customWidth="1"/>
    <col min="6921" max="7168" width="9.140625" style="86"/>
    <col min="7169" max="7169" width="5.5703125" style="86" customWidth="1"/>
    <col min="7170" max="7170" width="42.5703125" style="86" customWidth="1"/>
    <col min="7171" max="7171" width="0" style="86" hidden="1" customWidth="1"/>
    <col min="7172" max="7172" width="12.5703125" style="86" customWidth="1"/>
    <col min="7173" max="7173" width="14.42578125" style="86" customWidth="1"/>
    <col min="7174" max="7174" width="11.42578125" style="86" customWidth="1"/>
    <col min="7175" max="7175" width="10" style="86" customWidth="1"/>
    <col min="7176" max="7176" width="13.140625" style="86" customWidth="1"/>
    <col min="7177" max="7424" width="9.140625" style="86"/>
    <col min="7425" max="7425" width="5.5703125" style="86" customWidth="1"/>
    <col min="7426" max="7426" width="42.5703125" style="86" customWidth="1"/>
    <col min="7427" max="7427" width="0" style="86" hidden="1" customWidth="1"/>
    <col min="7428" max="7428" width="12.5703125" style="86" customWidth="1"/>
    <col min="7429" max="7429" width="14.42578125" style="86" customWidth="1"/>
    <col min="7430" max="7430" width="11.42578125" style="86" customWidth="1"/>
    <col min="7431" max="7431" width="10" style="86" customWidth="1"/>
    <col min="7432" max="7432" width="13.140625" style="86" customWidth="1"/>
    <col min="7433" max="7680" width="9.140625" style="86"/>
    <col min="7681" max="7681" width="5.5703125" style="86" customWidth="1"/>
    <col min="7682" max="7682" width="42.5703125" style="86" customWidth="1"/>
    <col min="7683" max="7683" width="0" style="86" hidden="1" customWidth="1"/>
    <col min="7684" max="7684" width="12.5703125" style="86" customWidth="1"/>
    <col min="7685" max="7685" width="14.42578125" style="86" customWidth="1"/>
    <col min="7686" max="7686" width="11.42578125" style="86" customWidth="1"/>
    <col min="7687" max="7687" width="10" style="86" customWidth="1"/>
    <col min="7688" max="7688" width="13.140625" style="86" customWidth="1"/>
    <col min="7689" max="7936" width="9.140625" style="86"/>
    <col min="7937" max="7937" width="5.5703125" style="86" customWidth="1"/>
    <col min="7938" max="7938" width="42.5703125" style="86" customWidth="1"/>
    <col min="7939" max="7939" width="0" style="86" hidden="1" customWidth="1"/>
    <col min="7940" max="7940" width="12.5703125" style="86" customWidth="1"/>
    <col min="7941" max="7941" width="14.42578125" style="86" customWidth="1"/>
    <col min="7942" max="7942" width="11.42578125" style="86" customWidth="1"/>
    <col min="7943" max="7943" width="10" style="86" customWidth="1"/>
    <col min="7944" max="7944" width="13.140625" style="86" customWidth="1"/>
    <col min="7945" max="8192" width="9.140625" style="86"/>
    <col min="8193" max="8193" width="5.5703125" style="86" customWidth="1"/>
    <col min="8194" max="8194" width="42.5703125" style="86" customWidth="1"/>
    <col min="8195" max="8195" width="0" style="86" hidden="1" customWidth="1"/>
    <col min="8196" max="8196" width="12.5703125" style="86" customWidth="1"/>
    <col min="8197" max="8197" width="14.42578125" style="86" customWidth="1"/>
    <col min="8198" max="8198" width="11.42578125" style="86" customWidth="1"/>
    <col min="8199" max="8199" width="10" style="86" customWidth="1"/>
    <col min="8200" max="8200" width="13.140625" style="86" customWidth="1"/>
    <col min="8201" max="8448" width="9.140625" style="86"/>
    <col min="8449" max="8449" width="5.5703125" style="86" customWidth="1"/>
    <col min="8450" max="8450" width="42.5703125" style="86" customWidth="1"/>
    <col min="8451" max="8451" width="0" style="86" hidden="1" customWidth="1"/>
    <col min="8452" max="8452" width="12.5703125" style="86" customWidth="1"/>
    <col min="8453" max="8453" width="14.42578125" style="86" customWidth="1"/>
    <col min="8454" max="8454" width="11.42578125" style="86" customWidth="1"/>
    <col min="8455" max="8455" width="10" style="86" customWidth="1"/>
    <col min="8456" max="8456" width="13.140625" style="86" customWidth="1"/>
    <col min="8457" max="8704" width="9.140625" style="86"/>
    <col min="8705" max="8705" width="5.5703125" style="86" customWidth="1"/>
    <col min="8706" max="8706" width="42.5703125" style="86" customWidth="1"/>
    <col min="8707" max="8707" width="0" style="86" hidden="1" customWidth="1"/>
    <col min="8708" max="8708" width="12.5703125" style="86" customWidth="1"/>
    <col min="8709" max="8709" width="14.42578125" style="86" customWidth="1"/>
    <col min="8710" max="8710" width="11.42578125" style="86" customWidth="1"/>
    <col min="8711" max="8711" width="10" style="86" customWidth="1"/>
    <col min="8712" max="8712" width="13.140625" style="86" customWidth="1"/>
    <col min="8713" max="8960" width="9.140625" style="86"/>
    <col min="8961" max="8961" width="5.5703125" style="86" customWidth="1"/>
    <col min="8962" max="8962" width="42.5703125" style="86" customWidth="1"/>
    <col min="8963" max="8963" width="0" style="86" hidden="1" customWidth="1"/>
    <col min="8964" max="8964" width="12.5703125" style="86" customWidth="1"/>
    <col min="8965" max="8965" width="14.42578125" style="86" customWidth="1"/>
    <col min="8966" max="8966" width="11.42578125" style="86" customWidth="1"/>
    <col min="8967" max="8967" width="10" style="86" customWidth="1"/>
    <col min="8968" max="8968" width="13.140625" style="86" customWidth="1"/>
    <col min="8969" max="9216" width="9.140625" style="86"/>
    <col min="9217" max="9217" width="5.5703125" style="86" customWidth="1"/>
    <col min="9218" max="9218" width="42.5703125" style="86" customWidth="1"/>
    <col min="9219" max="9219" width="0" style="86" hidden="1" customWidth="1"/>
    <col min="9220" max="9220" width="12.5703125" style="86" customWidth="1"/>
    <col min="9221" max="9221" width="14.42578125" style="86" customWidth="1"/>
    <col min="9222" max="9222" width="11.42578125" style="86" customWidth="1"/>
    <col min="9223" max="9223" width="10" style="86" customWidth="1"/>
    <col min="9224" max="9224" width="13.140625" style="86" customWidth="1"/>
    <col min="9225" max="9472" width="9.140625" style="86"/>
    <col min="9473" max="9473" width="5.5703125" style="86" customWidth="1"/>
    <col min="9474" max="9474" width="42.5703125" style="86" customWidth="1"/>
    <col min="9475" max="9475" width="0" style="86" hidden="1" customWidth="1"/>
    <col min="9476" max="9476" width="12.5703125" style="86" customWidth="1"/>
    <col min="9477" max="9477" width="14.42578125" style="86" customWidth="1"/>
    <col min="9478" max="9478" width="11.42578125" style="86" customWidth="1"/>
    <col min="9479" max="9479" width="10" style="86" customWidth="1"/>
    <col min="9480" max="9480" width="13.140625" style="86" customWidth="1"/>
    <col min="9481" max="9728" width="9.140625" style="86"/>
    <col min="9729" max="9729" width="5.5703125" style="86" customWidth="1"/>
    <col min="9730" max="9730" width="42.5703125" style="86" customWidth="1"/>
    <col min="9731" max="9731" width="0" style="86" hidden="1" customWidth="1"/>
    <col min="9732" max="9732" width="12.5703125" style="86" customWidth="1"/>
    <col min="9733" max="9733" width="14.42578125" style="86" customWidth="1"/>
    <col min="9734" max="9734" width="11.42578125" style="86" customWidth="1"/>
    <col min="9735" max="9735" width="10" style="86" customWidth="1"/>
    <col min="9736" max="9736" width="13.140625" style="86" customWidth="1"/>
    <col min="9737" max="9984" width="9.140625" style="86"/>
    <col min="9985" max="9985" width="5.5703125" style="86" customWidth="1"/>
    <col min="9986" max="9986" width="42.5703125" style="86" customWidth="1"/>
    <col min="9987" max="9987" width="0" style="86" hidden="1" customWidth="1"/>
    <col min="9988" max="9988" width="12.5703125" style="86" customWidth="1"/>
    <col min="9989" max="9989" width="14.42578125" style="86" customWidth="1"/>
    <col min="9990" max="9990" width="11.42578125" style="86" customWidth="1"/>
    <col min="9991" max="9991" width="10" style="86" customWidth="1"/>
    <col min="9992" max="9992" width="13.140625" style="86" customWidth="1"/>
    <col min="9993" max="10240" width="9.140625" style="86"/>
    <col min="10241" max="10241" width="5.5703125" style="86" customWidth="1"/>
    <col min="10242" max="10242" width="42.5703125" style="86" customWidth="1"/>
    <col min="10243" max="10243" width="0" style="86" hidden="1" customWidth="1"/>
    <col min="10244" max="10244" width="12.5703125" style="86" customWidth="1"/>
    <col min="10245" max="10245" width="14.42578125" style="86" customWidth="1"/>
    <col min="10246" max="10246" width="11.42578125" style="86" customWidth="1"/>
    <col min="10247" max="10247" width="10" style="86" customWidth="1"/>
    <col min="10248" max="10248" width="13.140625" style="86" customWidth="1"/>
    <col min="10249" max="10496" width="9.140625" style="86"/>
    <col min="10497" max="10497" width="5.5703125" style="86" customWidth="1"/>
    <col min="10498" max="10498" width="42.5703125" style="86" customWidth="1"/>
    <col min="10499" max="10499" width="0" style="86" hidden="1" customWidth="1"/>
    <col min="10500" max="10500" width="12.5703125" style="86" customWidth="1"/>
    <col min="10501" max="10501" width="14.42578125" style="86" customWidth="1"/>
    <col min="10502" max="10502" width="11.42578125" style="86" customWidth="1"/>
    <col min="10503" max="10503" width="10" style="86" customWidth="1"/>
    <col min="10504" max="10504" width="13.140625" style="86" customWidth="1"/>
    <col min="10505" max="10752" width="9.140625" style="86"/>
    <col min="10753" max="10753" width="5.5703125" style="86" customWidth="1"/>
    <col min="10754" max="10754" width="42.5703125" style="86" customWidth="1"/>
    <col min="10755" max="10755" width="0" style="86" hidden="1" customWidth="1"/>
    <col min="10756" max="10756" width="12.5703125" style="86" customWidth="1"/>
    <col min="10757" max="10757" width="14.42578125" style="86" customWidth="1"/>
    <col min="10758" max="10758" width="11.42578125" style="86" customWidth="1"/>
    <col min="10759" max="10759" width="10" style="86" customWidth="1"/>
    <col min="10760" max="10760" width="13.140625" style="86" customWidth="1"/>
    <col min="10761" max="11008" width="9.140625" style="86"/>
    <col min="11009" max="11009" width="5.5703125" style="86" customWidth="1"/>
    <col min="11010" max="11010" width="42.5703125" style="86" customWidth="1"/>
    <col min="11011" max="11011" width="0" style="86" hidden="1" customWidth="1"/>
    <col min="11012" max="11012" width="12.5703125" style="86" customWidth="1"/>
    <col min="11013" max="11013" width="14.42578125" style="86" customWidth="1"/>
    <col min="11014" max="11014" width="11.42578125" style="86" customWidth="1"/>
    <col min="11015" max="11015" width="10" style="86" customWidth="1"/>
    <col min="11016" max="11016" width="13.140625" style="86" customWidth="1"/>
    <col min="11017" max="11264" width="9.140625" style="86"/>
    <col min="11265" max="11265" width="5.5703125" style="86" customWidth="1"/>
    <col min="11266" max="11266" width="42.5703125" style="86" customWidth="1"/>
    <col min="11267" max="11267" width="0" style="86" hidden="1" customWidth="1"/>
    <col min="11268" max="11268" width="12.5703125" style="86" customWidth="1"/>
    <col min="11269" max="11269" width="14.42578125" style="86" customWidth="1"/>
    <col min="11270" max="11270" width="11.42578125" style="86" customWidth="1"/>
    <col min="11271" max="11271" width="10" style="86" customWidth="1"/>
    <col min="11272" max="11272" width="13.140625" style="86" customWidth="1"/>
    <col min="11273" max="11520" width="9.140625" style="86"/>
    <col min="11521" max="11521" width="5.5703125" style="86" customWidth="1"/>
    <col min="11522" max="11522" width="42.5703125" style="86" customWidth="1"/>
    <col min="11523" max="11523" width="0" style="86" hidden="1" customWidth="1"/>
    <col min="11524" max="11524" width="12.5703125" style="86" customWidth="1"/>
    <col min="11525" max="11525" width="14.42578125" style="86" customWidth="1"/>
    <col min="11526" max="11526" width="11.42578125" style="86" customWidth="1"/>
    <col min="11527" max="11527" width="10" style="86" customWidth="1"/>
    <col min="11528" max="11528" width="13.140625" style="86" customWidth="1"/>
    <col min="11529" max="11776" width="9.140625" style="86"/>
    <col min="11777" max="11777" width="5.5703125" style="86" customWidth="1"/>
    <col min="11778" max="11778" width="42.5703125" style="86" customWidth="1"/>
    <col min="11779" max="11779" width="0" style="86" hidden="1" customWidth="1"/>
    <col min="11780" max="11780" width="12.5703125" style="86" customWidth="1"/>
    <col min="11781" max="11781" width="14.42578125" style="86" customWidth="1"/>
    <col min="11782" max="11782" width="11.42578125" style="86" customWidth="1"/>
    <col min="11783" max="11783" width="10" style="86" customWidth="1"/>
    <col min="11784" max="11784" width="13.140625" style="86" customWidth="1"/>
    <col min="11785" max="12032" width="9.140625" style="86"/>
    <col min="12033" max="12033" width="5.5703125" style="86" customWidth="1"/>
    <col min="12034" max="12034" width="42.5703125" style="86" customWidth="1"/>
    <col min="12035" max="12035" width="0" style="86" hidden="1" customWidth="1"/>
    <col min="12036" max="12036" width="12.5703125" style="86" customWidth="1"/>
    <col min="12037" max="12037" width="14.42578125" style="86" customWidth="1"/>
    <col min="12038" max="12038" width="11.42578125" style="86" customWidth="1"/>
    <col min="12039" max="12039" width="10" style="86" customWidth="1"/>
    <col min="12040" max="12040" width="13.140625" style="86" customWidth="1"/>
    <col min="12041" max="12288" width="9.140625" style="86"/>
    <col min="12289" max="12289" width="5.5703125" style="86" customWidth="1"/>
    <col min="12290" max="12290" width="42.5703125" style="86" customWidth="1"/>
    <col min="12291" max="12291" width="0" style="86" hidden="1" customWidth="1"/>
    <col min="12292" max="12292" width="12.5703125" style="86" customWidth="1"/>
    <col min="12293" max="12293" width="14.42578125" style="86" customWidth="1"/>
    <col min="12294" max="12294" width="11.42578125" style="86" customWidth="1"/>
    <col min="12295" max="12295" width="10" style="86" customWidth="1"/>
    <col min="12296" max="12296" width="13.140625" style="86" customWidth="1"/>
    <col min="12297" max="12544" width="9.140625" style="86"/>
    <col min="12545" max="12545" width="5.5703125" style="86" customWidth="1"/>
    <col min="12546" max="12546" width="42.5703125" style="86" customWidth="1"/>
    <col min="12547" max="12547" width="0" style="86" hidden="1" customWidth="1"/>
    <col min="12548" max="12548" width="12.5703125" style="86" customWidth="1"/>
    <col min="12549" max="12549" width="14.42578125" style="86" customWidth="1"/>
    <col min="12550" max="12550" width="11.42578125" style="86" customWidth="1"/>
    <col min="12551" max="12551" width="10" style="86" customWidth="1"/>
    <col min="12552" max="12552" width="13.140625" style="86" customWidth="1"/>
    <col min="12553" max="12800" width="9.140625" style="86"/>
    <col min="12801" max="12801" width="5.5703125" style="86" customWidth="1"/>
    <col min="12802" max="12802" width="42.5703125" style="86" customWidth="1"/>
    <col min="12803" max="12803" width="0" style="86" hidden="1" customWidth="1"/>
    <col min="12804" max="12804" width="12.5703125" style="86" customWidth="1"/>
    <col min="12805" max="12805" width="14.42578125" style="86" customWidth="1"/>
    <col min="12806" max="12806" width="11.42578125" style="86" customWidth="1"/>
    <col min="12807" max="12807" width="10" style="86" customWidth="1"/>
    <col min="12808" max="12808" width="13.140625" style="86" customWidth="1"/>
    <col min="12809" max="13056" width="9.140625" style="86"/>
    <col min="13057" max="13057" width="5.5703125" style="86" customWidth="1"/>
    <col min="13058" max="13058" width="42.5703125" style="86" customWidth="1"/>
    <col min="13059" max="13059" width="0" style="86" hidden="1" customWidth="1"/>
    <col min="13060" max="13060" width="12.5703125" style="86" customWidth="1"/>
    <col min="13061" max="13061" width="14.42578125" style="86" customWidth="1"/>
    <col min="13062" max="13062" width="11.42578125" style="86" customWidth="1"/>
    <col min="13063" max="13063" width="10" style="86" customWidth="1"/>
    <col min="13064" max="13064" width="13.140625" style="86" customWidth="1"/>
    <col min="13065" max="13312" width="9.140625" style="86"/>
    <col min="13313" max="13313" width="5.5703125" style="86" customWidth="1"/>
    <col min="13314" max="13314" width="42.5703125" style="86" customWidth="1"/>
    <col min="13315" max="13315" width="0" style="86" hidden="1" customWidth="1"/>
    <col min="13316" max="13316" width="12.5703125" style="86" customWidth="1"/>
    <col min="13317" max="13317" width="14.42578125" style="86" customWidth="1"/>
    <col min="13318" max="13318" width="11.42578125" style="86" customWidth="1"/>
    <col min="13319" max="13319" width="10" style="86" customWidth="1"/>
    <col min="13320" max="13320" width="13.140625" style="86" customWidth="1"/>
    <col min="13321" max="13568" width="9.140625" style="86"/>
    <col min="13569" max="13569" width="5.5703125" style="86" customWidth="1"/>
    <col min="13570" max="13570" width="42.5703125" style="86" customWidth="1"/>
    <col min="13571" max="13571" width="0" style="86" hidden="1" customWidth="1"/>
    <col min="13572" max="13572" width="12.5703125" style="86" customWidth="1"/>
    <col min="13573" max="13573" width="14.42578125" style="86" customWidth="1"/>
    <col min="13574" max="13574" width="11.42578125" style="86" customWidth="1"/>
    <col min="13575" max="13575" width="10" style="86" customWidth="1"/>
    <col min="13576" max="13576" width="13.140625" style="86" customWidth="1"/>
    <col min="13577" max="13824" width="9.140625" style="86"/>
    <col min="13825" max="13825" width="5.5703125" style="86" customWidth="1"/>
    <col min="13826" max="13826" width="42.5703125" style="86" customWidth="1"/>
    <col min="13827" max="13827" width="0" style="86" hidden="1" customWidth="1"/>
    <col min="13828" max="13828" width="12.5703125" style="86" customWidth="1"/>
    <col min="13829" max="13829" width="14.42578125" style="86" customWidth="1"/>
    <col min="13830" max="13830" width="11.42578125" style="86" customWidth="1"/>
    <col min="13831" max="13831" width="10" style="86" customWidth="1"/>
    <col min="13832" max="13832" width="13.140625" style="86" customWidth="1"/>
    <col min="13833" max="14080" width="9.140625" style="86"/>
    <col min="14081" max="14081" width="5.5703125" style="86" customWidth="1"/>
    <col min="14082" max="14082" width="42.5703125" style="86" customWidth="1"/>
    <col min="14083" max="14083" width="0" style="86" hidden="1" customWidth="1"/>
    <col min="14084" max="14084" width="12.5703125" style="86" customWidth="1"/>
    <col min="14085" max="14085" width="14.42578125" style="86" customWidth="1"/>
    <col min="14086" max="14086" width="11.42578125" style="86" customWidth="1"/>
    <col min="14087" max="14087" width="10" style="86" customWidth="1"/>
    <col min="14088" max="14088" width="13.140625" style="86" customWidth="1"/>
    <col min="14089" max="14336" width="9.140625" style="86"/>
    <col min="14337" max="14337" width="5.5703125" style="86" customWidth="1"/>
    <col min="14338" max="14338" width="42.5703125" style="86" customWidth="1"/>
    <col min="14339" max="14339" width="0" style="86" hidden="1" customWidth="1"/>
    <col min="14340" max="14340" width="12.5703125" style="86" customWidth="1"/>
    <col min="14341" max="14341" width="14.42578125" style="86" customWidth="1"/>
    <col min="14342" max="14342" width="11.42578125" style="86" customWidth="1"/>
    <col min="14343" max="14343" width="10" style="86" customWidth="1"/>
    <col min="14344" max="14344" width="13.140625" style="86" customWidth="1"/>
    <col min="14345" max="14592" width="9.140625" style="86"/>
    <col min="14593" max="14593" width="5.5703125" style="86" customWidth="1"/>
    <col min="14594" max="14594" width="42.5703125" style="86" customWidth="1"/>
    <col min="14595" max="14595" width="0" style="86" hidden="1" customWidth="1"/>
    <col min="14596" max="14596" width="12.5703125" style="86" customWidth="1"/>
    <col min="14597" max="14597" width="14.42578125" style="86" customWidth="1"/>
    <col min="14598" max="14598" width="11.42578125" style="86" customWidth="1"/>
    <col min="14599" max="14599" width="10" style="86" customWidth="1"/>
    <col min="14600" max="14600" width="13.140625" style="86" customWidth="1"/>
    <col min="14601" max="14848" width="9.140625" style="86"/>
    <col min="14849" max="14849" width="5.5703125" style="86" customWidth="1"/>
    <col min="14850" max="14850" width="42.5703125" style="86" customWidth="1"/>
    <col min="14851" max="14851" width="0" style="86" hidden="1" customWidth="1"/>
    <col min="14852" max="14852" width="12.5703125" style="86" customWidth="1"/>
    <col min="14853" max="14853" width="14.42578125" style="86" customWidth="1"/>
    <col min="14854" max="14854" width="11.42578125" style="86" customWidth="1"/>
    <col min="14855" max="14855" width="10" style="86" customWidth="1"/>
    <col min="14856" max="14856" width="13.140625" style="86" customWidth="1"/>
    <col min="14857" max="15104" width="9.140625" style="86"/>
    <col min="15105" max="15105" width="5.5703125" style="86" customWidth="1"/>
    <col min="15106" max="15106" width="42.5703125" style="86" customWidth="1"/>
    <col min="15107" max="15107" width="0" style="86" hidden="1" customWidth="1"/>
    <col min="15108" max="15108" width="12.5703125" style="86" customWidth="1"/>
    <col min="15109" max="15109" width="14.42578125" style="86" customWidth="1"/>
    <col min="15110" max="15110" width="11.42578125" style="86" customWidth="1"/>
    <col min="15111" max="15111" width="10" style="86" customWidth="1"/>
    <col min="15112" max="15112" width="13.140625" style="86" customWidth="1"/>
    <col min="15113" max="15360" width="9.140625" style="86"/>
    <col min="15361" max="15361" width="5.5703125" style="86" customWidth="1"/>
    <col min="15362" max="15362" width="42.5703125" style="86" customWidth="1"/>
    <col min="15363" max="15363" width="0" style="86" hidden="1" customWidth="1"/>
    <col min="15364" max="15364" width="12.5703125" style="86" customWidth="1"/>
    <col min="15365" max="15365" width="14.42578125" style="86" customWidth="1"/>
    <col min="15366" max="15366" width="11.42578125" style="86" customWidth="1"/>
    <col min="15367" max="15367" width="10" style="86" customWidth="1"/>
    <col min="15368" max="15368" width="13.140625" style="86" customWidth="1"/>
    <col min="15369" max="15616" width="9.140625" style="86"/>
    <col min="15617" max="15617" width="5.5703125" style="86" customWidth="1"/>
    <col min="15618" max="15618" width="42.5703125" style="86" customWidth="1"/>
    <col min="15619" max="15619" width="0" style="86" hidden="1" customWidth="1"/>
    <col min="15620" max="15620" width="12.5703125" style="86" customWidth="1"/>
    <col min="15621" max="15621" width="14.42578125" style="86" customWidth="1"/>
    <col min="15622" max="15622" width="11.42578125" style="86" customWidth="1"/>
    <col min="15623" max="15623" width="10" style="86" customWidth="1"/>
    <col min="15624" max="15624" width="13.140625" style="86" customWidth="1"/>
    <col min="15625" max="15872" width="9.140625" style="86"/>
    <col min="15873" max="15873" width="5.5703125" style="86" customWidth="1"/>
    <col min="15874" max="15874" width="42.5703125" style="86" customWidth="1"/>
    <col min="15875" max="15875" width="0" style="86" hidden="1" customWidth="1"/>
    <col min="15876" max="15876" width="12.5703125" style="86" customWidth="1"/>
    <col min="15877" max="15877" width="14.42578125" style="86" customWidth="1"/>
    <col min="15878" max="15878" width="11.42578125" style="86" customWidth="1"/>
    <col min="15879" max="15879" width="10" style="86" customWidth="1"/>
    <col min="15880" max="15880" width="13.140625" style="86" customWidth="1"/>
    <col min="15881" max="16128" width="9.140625" style="86"/>
    <col min="16129" max="16129" width="5.5703125" style="86" customWidth="1"/>
    <col min="16130" max="16130" width="42.5703125" style="86" customWidth="1"/>
    <col min="16131" max="16131" width="0" style="86" hidden="1" customWidth="1"/>
    <col min="16132" max="16132" width="12.5703125" style="86" customWidth="1"/>
    <col min="16133" max="16133" width="14.42578125" style="86" customWidth="1"/>
    <col min="16134" max="16134" width="11.42578125" style="86" customWidth="1"/>
    <col min="16135" max="16135" width="10" style="86" customWidth="1"/>
    <col min="16136" max="16136" width="13.140625" style="86" customWidth="1"/>
    <col min="16137" max="16384" width="9.140625" style="86"/>
  </cols>
  <sheetData>
    <row r="1" spans="1:9" ht="16.5">
      <c r="A1" s="84" t="s">
        <v>59</v>
      </c>
      <c r="B1" s="85"/>
      <c r="C1" s="85"/>
      <c r="D1" s="85"/>
      <c r="E1" s="202" t="s">
        <v>52</v>
      </c>
      <c r="F1" s="202"/>
      <c r="G1" s="202"/>
    </row>
    <row r="2" spans="1:9" ht="16.5">
      <c r="A2" s="84"/>
      <c r="B2" s="85"/>
      <c r="C2" s="85"/>
      <c r="D2" s="85"/>
      <c r="E2" s="87"/>
      <c r="F2" s="87"/>
      <c r="G2" s="87"/>
    </row>
    <row r="3" spans="1:9" ht="16.5">
      <c r="A3" s="203" t="s">
        <v>94</v>
      </c>
      <c r="B3" s="203"/>
      <c r="C3" s="203"/>
      <c r="D3" s="203"/>
      <c r="E3" s="203"/>
      <c r="F3" s="203"/>
      <c r="G3" s="203"/>
    </row>
    <row r="4" spans="1:9" ht="16.5">
      <c r="A4" s="204" t="s">
        <v>128</v>
      </c>
      <c r="B4" s="204"/>
      <c r="C4" s="204"/>
      <c r="D4" s="204"/>
      <c r="E4" s="204"/>
      <c r="F4" s="204"/>
      <c r="G4" s="204"/>
    </row>
    <row r="5" spans="1:9" ht="16.5">
      <c r="A5" s="85"/>
      <c r="B5" s="85"/>
      <c r="C5" s="85"/>
      <c r="D5" s="85"/>
      <c r="E5" s="85"/>
      <c r="F5" s="88" t="s">
        <v>37</v>
      </c>
      <c r="G5" s="89"/>
    </row>
    <row r="6" spans="1:9" ht="40.5" customHeight="1">
      <c r="A6" s="205" t="s">
        <v>38</v>
      </c>
      <c r="B6" s="205" t="s">
        <v>111</v>
      </c>
      <c r="C6" s="205" t="s">
        <v>131</v>
      </c>
      <c r="D6" s="205" t="s">
        <v>110</v>
      </c>
      <c r="E6" s="206" t="s">
        <v>95</v>
      </c>
      <c r="F6" s="205" t="s">
        <v>96</v>
      </c>
      <c r="G6" s="205"/>
    </row>
    <row r="7" spans="1:9" ht="49.5">
      <c r="A7" s="205"/>
      <c r="B7" s="205"/>
      <c r="C7" s="205"/>
      <c r="D7" s="205"/>
      <c r="E7" s="206"/>
      <c r="F7" s="90" t="s">
        <v>48</v>
      </c>
      <c r="G7" s="90" t="s">
        <v>50</v>
      </c>
    </row>
    <row r="8" spans="1:9" ht="16.5">
      <c r="A8" s="91" t="s">
        <v>3</v>
      </c>
      <c r="B8" s="91" t="s">
        <v>4</v>
      </c>
      <c r="C8" s="91"/>
      <c r="D8" s="91">
        <v>1</v>
      </c>
      <c r="E8" s="91">
        <v>2</v>
      </c>
      <c r="F8" s="91" t="s">
        <v>49</v>
      </c>
      <c r="G8" s="91">
        <v>4</v>
      </c>
    </row>
    <row r="9" spans="1:9" ht="16.5">
      <c r="A9" s="103" t="s">
        <v>3</v>
      </c>
      <c r="B9" s="104" t="s">
        <v>112</v>
      </c>
      <c r="C9" s="105">
        <f>+C10+C15+C16+C17</f>
        <v>28682727.993018001</v>
      </c>
      <c r="D9" s="105">
        <f>+D10+D15+D16+D17</f>
        <v>22616343</v>
      </c>
      <c r="E9" s="105">
        <f>+E10+E15+E16+E17</f>
        <v>32411443</v>
      </c>
      <c r="F9" s="106">
        <f>+E9/D9</f>
        <v>1.4330983130208097</v>
      </c>
      <c r="G9" s="106">
        <f>+E9/C9</f>
        <v>1.1299986182586834</v>
      </c>
      <c r="H9" s="184">
        <f>+D9-D18</f>
        <v>-509000</v>
      </c>
      <c r="I9" s="184">
        <f>+E9-E18</f>
        <v>-165817.48665900156</v>
      </c>
    </row>
    <row r="10" spans="1:9" ht="16.5">
      <c r="A10" s="112" t="s">
        <v>8</v>
      </c>
      <c r="B10" s="113" t="s">
        <v>54</v>
      </c>
      <c r="C10" s="114">
        <f>SUM(C11:C14)</f>
        <v>17045132</v>
      </c>
      <c r="D10" s="114">
        <f>SUM(D11:D14)</f>
        <v>16401773</v>
      </c>
      <c r="E10" s="114">
        <f>SUM(E11:E14)</f>
        <v>16435354</v>
      </c>
      <c r="F10" s="115">
        <f t="shared" ref="F10:F16" si="0">+E10/D10</f>
        <v>1.0020474006072393</v>
      </c>
      <c r="G10" s="115">
        <f>+E10/C10</f>
        <v>0.96422568038780809</v>
      </c>
    </row>
    <row r="11" spans="1:9" ht="16.5">
      <c r="A11" s="116">
        <v>1</v>
      </c>
      <c r="B11" s="117" t="s">
        <v>55</v>
      </c>
      <c r="C11" s="118">
        <v>16986403</v>
      </c>
      <c r="D11" s="119">
        <v>16401773</v>
      </c>
      <c r="E11" s="119">
        <v>16435354</v>
      </c>
      <c r="F11" s="120">
        <f t="shared" si="0"/>
        <v>1.0020474006072393</v>
      </c>
      <c r="G11" s="120">
        <f>+E11/C11</f>
        <v>0.96755940619093994</v>
      </c>
    </row>
    <row r="12" spans="1:9" ht="16.5">
      <c r="A12" s="116">
        <v>2</v>
      </c>
      <c r="B12" s="117" t="s">
        <v>56</v>
      </c>
      <c r="C12" s="118"/>
      <c r="D12" s="119"/>
      <c r="E12" s="119"/>
      <c r="F12" s="120"/>
      <c r="G12" s="120"/>
    </row>
    <row r="13" spans="1:9" ht="33">
      <c r="A13" s="116">
        <v>3</v>
      </c>
      <c r="B13" s="121" t="s">
        <v>92</v>
      </c>
      <c r="C13" s="118"/>
      <c r="D13" s="119"/>
      <c r="E13" s="119"/>
      <c r="F13" s="120"/>
      <c r="G13" s="120"/>
    </row>
    <row r="14" spans="1:9" ht="16.5">
      <c r="A14" s="116">
        <v>4</v>
      </c>
      <c r="B14" s="117" t="s">
        <v>57</v>
      </c>
      <c r="C14" s="118">
        <v>58729</v>
      </c>
      <c r="D14" s="119"/>
      <c r="E14" s="119"/>
      <c r="F14" s="120"/>
      <c r="G14" s="120"/>
    </row>
    <row r="15" spans="1:9" ht="33">
      <c r="A15" s="122" t="s">
        <v>12</v>
      </c>
      <c r="B15" s="123" t="s">
        <v>40</v>
      </c>
      <c r="C15" s="183">
        <v>9356674</v>
      </c>
      <c r="D15" s="124">
        <v>3126000</v>
      </c>
      <c r="E15" s="124">
        <v>11818502</v>
      </c>
      <c r="F15" s="115">
        <f t="shared" si="0"/>
        <v>3.7807108125399873</v>
      </c>
      <c r="G15" s="115">
        <f>+E15/C15</f>
        <v>1.2631093057212424</v>
      </c>
    </row>
    <row r="16" spans="1:9" ht="16.5">
      <c r="A16" s="122" t="s">
        <v>23</v>
      </c>
      <c r="B16" s="123" t="s">
        <v>113</v>
      </c>
      <c r="C16" s="124">
        <v>2280921.9930179999</v>
      </c>
      <c r="D16" s="124">
        <v>3088570</v>
      </c>
      <c r="E16" s="124">
        <v>3305395</v>
      </c>
      <c r="F16" s="115">
        <f t="shared" si="0"/>
        <v>1.0702023913979608</v>
      </c>
      <c r="G16" s="115">
        <f>+E16/C16</f>
        <v>1.4491486381901511</v>
      </c>
    </row>
    <row r="17" spans="1:8" ht="16.5">
      <c r="A17" s="122" t="s">
        <v>25</v>
      </c>
      <c r="B17" s="123" t="s">
        <v>114</v>
      </c>
      <c r="C17" s="124"/>
      <c r="D17" s="124"/>
      <c r="E17" s="124">
        <v>852192</v>
      </c>
      <c r="F17" s="115"/>
      <c r="G17" s="115"/>
    </row>
    <row r="18" spans="1:8" s="92" customFormat="1" ht="16.5">
      <c r="A18" s="112" t="s">
        <v>4</v>
      </c>
      <c r="B18" s="113" t="s">
        <v>7</v>
      </c>
      <c r="C18" s="124">
        <f>+C19+C28+C29</f>
        <v>29612099.693806</v>
      </c>
      <c r="D18" s="124">
        <f t="shared" ref="D18" si="1">+D19+D28+D29</f>
        <v>23125343</v>
      </c>
      <c r="E18" s="124">
        <f>+E19+E28+E29</f>
        <v>32577260.486659002</v>
      </c>
      <c r="F18" s="115">
        <f t="shared" ref="F18:F23" si="2">+E18/D18</f>
        <v>1.4087255045972291</v>
      </c>
      <c r="G18" s="115">
        <f>+'[1]61-CK'!H10</f>
        <v>0.88189900521332054</v>
      </c>
    </row>
    <row r="19" spans="1:8" s="92" customFormat="1" ht="16.5">
      <c r="A19" s="112" t="s">
        <v>41</v>
      </c>
      <c r="B19" s="113" t="s">
        <v>97</v>
      </c>
      <c r="C19" s="124">
        <f>SUM(C20:C25)</f>
        <v>15816494.693806</v>
      </c>
      <c r="D19" s="124">
        <f>SUM(D20:D25)</f>
        <v>20036773</v>
      </c>
      <c r="E19" s="124">
        <f>SUM(E20:E25)-1</f>
        <v>23053422.100000001</v>
      </c>
      <c r="F19" s="115">
        <f t="shared" si="2"/>
        <v>1.1505556358800892</v>
      </c>
      <c r="G19" s="115">
        <f>+'[1]61-CK'!H11</f>
        <v>0.92519363624513762</v>
      </c>
      <c r="H19" s="93"/>
    </row>
    <row r="20" spans="1:8" ht="16.5">
      <c r="A20" s="116">
        <v>1</v>
      </c>
      <c r="B20" s="117" t="s">
        <v>42</v>
      </c>
      <c r="C20" s="118">
        <f>+'61-CK'!D12</f>
        <v>4400128</v>
      </c>
      <c r="D20" s="185">
        <v>4809210</v>
      </c>
      <c r="E20" s="118">
        <f>+'61-CK'!E12</f>
        <v>9976499</v>
      </c>
      <c r="F20" s="120">
        <f t="shared" si="2"/>
        <v>2.0744569274371467</v>
      </c>
      <c r="G20" s="120">
        <f>+E20/C20</f>
        <v>2.2673201779584593</v>
      </c>
    </row>
    <row r="21" spans="1:8" ht="16.5">
      <c r="A21" s="116">
        <v>2</v>
      </c>
      <c r="B21" s="117" t="s">
        <v>13</v>
      </c>
      <c r="C21" s="118">
        <f>+'61-CK'!D16</f>
        <v>11101891.693806</v>
      </c>
      <c r="D21" s="118">
        <f>+'[1]61-CK'!D16</f>
        <v>11906555</v>
      </c>
      <c r="E21" s="118">
        <f>+'61-CK'!E16</f>
        <v>12495138.100000001</v>
      </c>
      <c r="F21" s="120">
        <f t="shared" si="2"/>
        <v>1.0494335347210004</v>
      </c>
      <c r="G21" s="120">
        <f>+E21/C21</f>
        <v>1.1254963068115071</v>
      </c>
    </row>
    <row r="22" spans="1:8" ht="33">
      <c r="A22" s="125">
        <v>3</v>
      </c>
      <c r="B22" s="121" t="s">
        <v>24</v>
      </c>
      <c r="C22" s="118">
        <f>+'61-CK'!D31</f>
        <v>700</v>
      </c>
      <c r="D22" s="118">
        <f>+'[1]61-CK'!D31</f>
        <v>13979</v>
      </c>
      <c r="E22" s="118">
        <f>+'61-CK'!E31</f>
        <v>4157</v>
      </c>
      <c r="F22" s="120">
        <f t="shared" si="2"/>
        <v>0.2973746333786394</v>
      </c>
      <c r="G22" s="120">
        <f>+E22/C22</f>
        <v>5.9385714285714286</v>
      </c>
    </row>
    <row r="23" spans="1:8" ht="16.5">
      <c r="A23" s="116">
        <v>4</v>
      </c>
      <c r="B23" s="117" t="s">
        <v>43</v>
      </c>
      <c r="C23" s="118">
        <f>+'61-CK'!C32</f>
        <v>1450</v>
      </c>
      <c r="D23" s="118">
        <f>+'[1]61-CK'!D32</f>
        <v>1450</v>
      </c>
      <c r="E23" s="118">
        <f>+'61-CK'!E32</f>
        <v>1450</v>
      </c>
      <c r="F23" s="120">
        <f t="shared" si="2"/>
        <v>1</v>
      </c>
      <c r="G23" s="120">
        <f>+E23/C23</f>
        <v>1</v>
      </c>
    </row>
    <row r="24" spans="1:8" ht="16.5">
      <c r="A24" s="116">
        <v>5</v>
      </c>
      <c r="B24" s="117" t="s">
        <v>115</v>
      </c>
      <c r="C24" s="118">
        <f>+'61-CK'!D33</f>
        <v>312325</v>
      </c>
      <c r="D24" s="118">
        <f>+'[1]61-CK'!D33</f>
        <v>576179</v>
      </c>
      <c r="E24" s="118">
        <f>+'61-CK'!E33</f>
        <v>576179</v>
      </c>
      <c r="F24" s="120"/>
      <c r="G24" s="126"/>
    </row>
    <row r="25" spans="1:8" ht="16.5">
      <c r="A25" s="125">
        <v>6</v>
      </c>
      <c r="B25" s="121" t="s">
        <v>116</v>
      </c>
      <c r="C25" s="118"/>
      <c r="D25" s="118">
        <f>+'[1]61-CK'!D34</f>
        <v>2729400</v>
      </c>
      <c r="E25" s="127"/>
      <c r="F25" s="120"/>
      <c r="G25" s="126"/>
    </row>
    <row r="26" spans="1:8" s="94" customFormat="1" ht="16.5">
      <c r="A26" s="128" t="s">
        <v>44</v>
      </c>
      <c r="B26" s="129" t="s">
        <v>102</v>
      </c>
      <c r="C26" s="130"/>
      <c r="D26" s="131">
        <f>2729400-601000</f>
        <v>2128400</v>
      </c>
      <c r="E26" s="132"/>
      <c r="F26" s="133"/>
      <c r="G26" s="126"/>
    </row>
    <row r="27" spans="1:8" s="94" customFormat="1" ht="31.5">
      <c r="A27" s="128" t="s">
        <v>45</v>
      </c>
      <c r="B27" s="129" t="s">
        <v>103</v>
      </c>
      <c r="C27" s="130"/>
      <c r="D27" s="131">
        <v>601000</v>
      </c>
      <c r="E27" s="132"/>
      <c r="F27" s="133"/>
      <c r="G27" s="126"/>
    </row>
    <row r="28" spans="1:8" ht="33">
      <c r="A28" s="122" t="s">
        <v>23</v>
      </c>
      <c r="B28" s="123" t="s">
        <v>117</v>
      </c>
      <c r="C28" s="124">
        <f>+'61-CK'!D37</f>
        <v>1977103</v>
      </c>
      <c r="D28" s="134">
        <f>+'[1]61-CK'!D37</f>
        <v>3088570</v>
      </c>
      <c r="E28" s="124">
        <f>+'61-CK'!E37</f>
        <v>4093738.3866590001</v>
      </c>
      <c r="F28" s="115">
        <f>+E28/D28</f>
        <v>1.3254478242872916</v>
      </c>
      <c r="G28" s="115">
        <f>+E28/C28</f>
        <v>2.0705741616187927</v>
      </c>
    </row>
    <row r="29" spans="1:8" ht="16.5">
      <c r="A29" s="122" t="s">
        <v>25</v>
      </c>
      <c r="B29" s="123" t="s">
        <v>129</v>
      </c>
      <c r="C29" s="124">
        <v>11818502</v>
      </c>
      <c r="D29" s="134"/>
      <c r="E29" s="124">
        <f>+'61-CK'!E44</f>
        <v>5430100</v>
      </c>
      <c r="F29" s="115"/>
      <c r="G29" s="115">
        <f>+E29/C29</f>
        <v>0.45945755223462331</v>
      </c>
    </row>
    <row r="30" spans="1:8" ht="16.5">
      <c r="A30" s="122" t="s">
        <v>32</v>
      </c>
      <c r="B30" s="113" t="s">
        <v>118</v>
      </c>
      <c r="C30" s="124">
        <v>76300</v>
      </c>
      <c r="D30" s="124">
        <v>509000</v>
      </c>
      <c r="E30" s="102">
        <v>165817</v>
      </c>
      <c r="F30" s="115">
        <f>+E30/D30</f>
        <v>0.32577013752455797</v>
      </c>
      <c r="G30" s="115">
        <f>+E30/C30</f>
        <v>2.1732241153342069</v>
      </c>
    </row>
    <row r="31" spans="1:8" ht="16.5">
      <c r="A31" s="107" t="s">
        <v>47</v>
      </c>
      <c r="B31" s="108" t="s">
        <v>119</v>
      </c>
      <c r="C31" s="109">
        <v>73750</v>
      </c>
      <c r="D31" s="110">
        <v>55700</v>
      </c>
      <c r="E31" s="110">
        <v>55691</v>
      </c>
      <c r="F31" s="111">
        <f>+E31/D31</f>
        <v>0.99983842010771995</v>
      </c>
      <c r="G31" s="111">
        <f>+E31/C31</f>
        <v>0.75513220338983056</v>
      </c>
    </row>
    <row r="32" spans="1:8" ht="67.5" customHeight="1">
      <c r="A32" s="201"/>
      <c r="B32" s="201"/>
      <c r="C32" s="201"/>
      <c r="D32" s="201"/>
      <c r="E32" s="201"/>
      <c r="F32" s="201"/>
      <c r="G32" s="201"/>
    </row>
    <row r="33" spans="1:7" ht="16.5">
      <c r="A33" s="95"/>
      <c r="B33" s="96"/>
      <c r="C33" s="97"/>
      <c r="D33" s="98"/>
      <c r="E33" s="98"/>
      <c r="F33" s="99"/>
      <c r="G33" s="100"/>
    </row>
    <row r="34" spans="1:7" ht="16.5">
      <c r="A34" s="85"/>
      <c r="B34" s="85"/>
      <c r="C34" s="85"/>
      <c r="D34" s="101"/>
      <c r="E34" s="85"/>
      <c r="F34" s="85"/>
      <c r="G34" s="85"/>
    </row>
    <row r="35" spans="1:7" ht="16.5">
      <c r="A35" s="85"/>
      <c r="B35" s="85"/>
      <c r="C35" s="85"/>
      <c r="D35" s="101"/>
      <c r="E35" s="85"/>
      <c r="F35" s="85"/>
      <c r="G35" s="85"/>
    </row>
  </sheetData>
  <mergeCells count="10">
    <mergeCell ref="A32:G32"/>
    <mergeCell ref="E1:G1"/>
    <mergeCell ref="A3:G3"/>
    <mergeCell ref="A4:G4"/>
    <mergeCell ref="A6:A7"/>
    <mergeCell ref="B6:B7"/>
    <mergeCell ref="C6:C7"/>
    <mergeCell ref="D6:D7"/>
    <mergeCell ref="E6:E7"/>
    <mergeCell ref="F6:G6"/>
  </mergeCells>
  <pageMargins left="0.44" right="0.2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92D050"/>
  </sheetPr>
  <dimension ref="A1:M67"/>
  <sheetViews>
    <sheetView showZeros="0" topLeftCell="A32" zoomScale="115" zoomScaleNormal="115" workbookViewId="0">
      <selection activeCell="F40" sqref="F40"/>
    </sheetView>
  </sheetViews>
  <sheetFormatPr defaultRowHeight="17.100000000000001" customHeight="1"/>
  <cols>
    <col min="1" max="1" width="6.5703125" style="6" customWidth="1"/>
    <col min="2" max="2" width="44.7109375" style="9" customWidth="1"/>
    <col min="3" max="3" width="12" style="6" customWidth="1"/>
    <col min="4" max="4" width="12" style="6" hidden="1" customWidth="1"/>
    <col min="5" max="5" width="11.140625" style="6" customWidth="1"/>
    <col min="6" max="6" width="11" style="6" customWidth="1"/>
    <col min="7" max="7" width="11.140625" style="8" customWidth="1"/>
    <col min="8" max="8" width="12.85546875" style="9" customWidth="1"/>
    <col min="9" max="9" width="34.140625" style="9" customWidth="1"/>
    <col min="10" max="10" width="9.140625" style="9"/>
    <col min="11" max="11" width="14.5703125" style="9" customWidth="1"/>
    <col min="12" max="255" width="9.140625" style="9"/>
    <col min="256" max="256" width="6.5703125" style="9" customWidth="1"/>
    <col min="257" max="257" width="44.7109375" style="9" customWidth="1"/>
    <col min="258" max="258" width="0" style="9" hidden="1" customWidth="1"/>
    <col min="259" max="259" width="12" style="9" customWidth="1"/>
    <col min="260" max="260" width="0" style="9" hidden="1" customWidth="1"/>
    <col min="261" max="261" width="11.140625" style="9" customWidth="1"/>
    <col min="262" max="262" width="11" style="9" customWidth="1"/>
    <col min="263" max="263" width="11.140625" style="9" customWidth="1"/>
    <col min="264" max="264" width="12.85546875" style="9" customWidth="1"/>
    <col min="265" max="265" width="34.140625" style="9" customWidth="1"/>
    <col min="266" max="266" width="9.140625" style="9"/>
    <col min="267" max="267" width="14.5703125" style="9" customWidth="1"/>
    <col min="268" max="511" width="9.140625" style="9"/>
    <col min="512" max="512" width="6.5703125" style="9" customWidth="1"/>
    <col min="513" max="513" width="44.7109375" style="9" customWidth="1"/>
    <col min="514" max="514" width="0" style="9" hidden="1" customWidth="1"/>
    <col min="515" max="515" width="12" style="9" customWidth="1"/>
    <col min="516" max="516" width="0" style="9" hidden="1" customWidth="1"/>
    <col min="517" max="517" width="11.140625" style="9" customWidth="1"/>
    <col min="518" max="518" width="11" style="9" customWidth="1"/>
    <col min="519" max="519" width="11.140625" style="9" customWidth="1"/>
    <col min="520" max="520" width="12.85546875" style="9" customWidth="1"/>
    <col min="521" max="521" width="34.140625" style="9" customWidth="1"/>
    <col min="522" max="522" width="9.140625" style="9"/>
    <col min="523" max="523" width="14.5703125" style="9" customWidth="1"/>
    <col min="524" max="767" width="9.140625" style="9"/>
    <col min="768" max="768" width="6.5703125" style="9" customWidth="1"/>
    <col min="769" max="769" width="44.7109375" style="9" customWidth="1"/>
    <col min="770" max="770" width="0" style="9" hidden="1" customWidth="1"/>
    <col min="771" max="771" width="12" style="9" customWidth="1"/>
    <col min="772" max="772" width="0" style="9" hidden="1" customWidth="1"/>
    <col min="773" max="773" width="11.140625" style="9" customWidth="1"/>
    <col min="774" max="774" width="11" style="9" customWidth="1"/>
    <col min="775" max="775" width="11.140625" style="9" customWidth="1"/>
    <col min="776" max="776" width="12.85546875" style="9" customWidth="1"/>
    <col min="777" max="777" width="34.140625" style="9" customWidth="1"/>
    <col min="778" max="778" width="9.140625" style="9"/>
    <col min="779" max="779" width="14.5703125" style="9" customWidth="1"/>
    <col min="780" max="1023" width="9.140625" style="9"/>
    <col min="1024" max="1024" width="6.5703125" style="9" customWidth="1"/>
    <col min="1025" max="1025" width="44.7109375" style="9" customWidth="1"/>
    <col min="1026" max="1026" width="0" style="9" hidden="1" customWidth="1"/>
    <col min="1027" max="1027" width="12" style="9" customWidth="1"/>
    <col min="1028" max="1028" width="0" style="9" hidden="1" customWidth="1"/>
    <col min="1029" max="1029" width="11.140625" style="9" customWidth="1"/>
    <col min="1030" max="1030" width="11" style="9" customWidth="1"/>
    <col min="1031" max="1031" width="11.140625" style="9" customWidth="1"/>
    <col min="1032" max="1032" width="12.85546875" style="9" customWidth="1"/>
    <col min="1033" max="1033" width="34.140625" style="9" customWidth="1"/>
    <col min="1034" max="1034" width="9.140625" style="9"/>
    <col min="1035" max="1035" width="14.5703125" style="9" customWidth="1"/>
    <col min="1036" max="1279" width="9.140625" style="9"/>
    <col min="1280" max="1280" width="6.5703125" style="9" customWidth="1"/>
    <col min="1281" max="1281" width="44.7109375" style="9" customWidth="1"/>
    <col min="1282" max="1282" width="0" style="9" hidden="1" customWidth="1"/>
    <col min="1283" max="1283" width="12" style="9" customWidth="1"/>
    <col min="1284" max="1284" width="0" style="9" hidden="1" customWidth="1"/>
    <col min="1285" max="1285" width="11.140625" style="9" customWidth="1"/>
    <col min="1286" max="1286" width="11" style="9" customWidth="1"/>
    <col min="1287" max="1287" width="11.140625" style="9" customWidth="1"/>
    <col min="1288" max="1288" width="12.85546875" style="9" customWidth="1"/>
    <col min="1289" max="1289" width="34.140625" style="9" customWidth="1"/>
    <col min="1290" max="1290" width="9.140625" style="9"/>
    <col min="1291" max="1291" width="14.5703125" style="9" customWidth="1"/>
    <col min="1292" max="1535" width="9.140625" style="9"/>
    <col min="1536" max="1536" width="6.5703125" style="9" customWidth="1"/>
    <col min="1537" max="1537" width="44.7109375" style="9" customWidth="1"/>
    <col min="1538" max="1538" width="0" style="9" hidden="1" customWidth="1"/>
    <col min="1539" max="1539" width="12" style="9" customWidth="1"/>
    <col min="1540" max="1540" width="0" style="9" hidden="1" customWidth="1"/>
    <col min="1541" max="1541" width="11.140625" style="9" customWidth="1"/>
    <col min="1542" max="1542" width="11" style="9" customWidth="1"/>
    <col min="1543" max="1543" width="11.140625" style="9" customWidth="1"/>
    <col min="1544" max="1544" width="12.85546875" style="9" customWidth="1"/>
    <col min="1545" max="1545" width="34.140625" style="9" customWidth="1"/>
    <col min="1546" max="1546" width="9.140625" style="9"/>
    <col min="1547" max="1547" width="14.5703125" style="9" customWidth="1"/>
    <col min="1548" max="1791" width="9.140625" style="9"/>
    <col min="1792" max="1792" width="6.5703125" style="9" customWidth="1"/>
    <col min="1793" max="1793" width="44.7109375" style="9" customWidth="1"/>
    <col min="1794" max="1794" width="0" style="9" hidden="1" customWidth="1"/>
    <col min="1795" max="1795" width="12" style="9" customWidth="1"/>
    <col min="1796" max="1796" width="0" style="9" hidden="1" customWidth="1"/>
    <col min="1797" max="1797" width="11.140625" style="9" customWidth="1"/>
    <col min="1798" max="1798" width="11" style="9" customWidth="1"/>
    <col min="1799" max="1799" width="11.140625" style="9" customWidth="1"/>
    <col min="1800" max="1800" width="12.85546875" style="9" customWidth="1"/>
    <col min="1801" max="1801" width="34.140625" style="9" customWidth="1"/>
    <col min="1802" max="1802" width="9.140625" style="9"/>
    <col min="1803" max="1803" width="14.5703125" style="9" customWidth="1"/>
    <col min="1804" max="2047" width="9.140625" style="9"/>
    <col min="2048" max="2048" width="6.5703125" style="9" customWidth="1"/>
    <col min="2049" max="2049" width="44.7109375" style="9" customWidth="1"/>
    <col min="2050" max="2050" width="0" style="9" hidden="1" customWidth="1"/>
    <col min="2051" max="2051" width="12" style="9" customWidth="1"/>
    <col min="2052" max="2052" width="0" style="9" hidden="1" customWidth="1"/>
    <col min="2053" max="2053" width="11.140625" style="9" customWidth="1"/>
    <col min="2054" max="2054" width="11" style="9" customWidth="1"/>
    <col min="2055" max="2055" width="11.140625" style="9" customWidth="1"/>
    <col min="2056" max="2056" width="12.85546875" style="9" customWidth="1"/>
    <col min="2057" max="2057" width="34.140625" style="9" customWidth="1"/>
    <col min="2058" max="2058" width="9.140625" style="9"/>
    <col min="2059" max="2059" width="14.5703125" style="9" customWidth="1"/>
    <col min="2060" max="2303" width="9.140625" style="9"/>
    <col min="2304" max="2304" width="6.5703125" style="9" customWidth="1"/>
    <col min="2305" max="2305" width="44.7109375" style="9" customWidth="1"/>
    <col min="2306" max="2306" width="0" style="9" hidden="1" customWidth="1"/>
    <col min="2307" max="2307" width="12" style="9" customWidth="1"/>
    <col min="2308" max="2308" width="0" style="9" hidden="1" customWidth="1"/>
    <col min="2309" max="2309" width="11.140625" style="9" customWidth="1"/>
    <col min="2310" max="2310" width="11" style="9" customWidth="1"/>
    <col min="2311" max="2311" width="11.140625" style="9" customWidth="1"/>
    <col min="2312" max="2312" width="12.85546875" style="9" customWidth="1"/>
    <col min="2313" max="2313" width="34.140625" style="9" customWidth="1"/>
    <col min="2314" max="2314" width="9.140625" style="9"/>
    <col min="2315" max="2315" width="14.5703125" style="9" customWidth="1"/>
    <col min="2316" max="2559" width="9.140625" style="9"/>
    <col min="2560" max="2560" width="6.5703125" style="9" customWidth="1"/>
    <col min="2561" max="2561" width="44.7109375" style="9" customWidth="1"/>
    <col min="2562" max="2562" width="0" style="9" hidden="1" customWidth="1"/>
    <col min="2563" max="2563" width="12" style="9" customWidth="1"/>
    <col min="2564" max="2564" width="0" style="9" hidden="1" customWidth="1"/>
    <col min="2565" max="2565" width="11.140625" style="9" customWidth="1"/>
    <col min="2566" max="2566" width="11" style="9" customWidth="1"/>
    <col min="2567" max="2567" width="11.140625" style="9" customWidth="1"/>
    <col min="2568" max="2568" width="12.85546875" style="9" customWidth="1"/>
    <col min="2569" max="2569" width="34.140625" style="9" customWidth="1"/>
    <col min="2570" max="2570" width="9.140625" style="9"/>
    <col min="2571" max="2571" width="14.5703125" style="9" customWidth="1"/>
    <col min="2572" max="2815" width="9.140625" style="9"/>
    <col min="2816" max="2816" width="6.5703125" style="9" customWidth="1"/>
    <col min="2817" max="2817" width="44.7109375" style="9" customWidth="1"/>
    <col min="2818" max="2818" width="0" style="9" hidden="1" customWidth="1"/>
    <col min="2819" max="2819" width="12" style="9" customWidth="1"/>
    <col min="2820" max="2820" width="0" style="9" hidden="1" customWidth="1"/>
    <col min="2821" max="2821" width="11.140625" style="9" customWidth="1"/>
    <col min="2822" max="2822" width="11" style="9" customWidth="1"/>
    <col min="2823" max="2823" width="11.140625" style="9" customWidth="1"/>
    <col min="2824" max="2824" width="12.85546875" style="9" customWidth="1"/>
    <col min="2825" max="2825" width="34.140625" style="9" customWidth="1"/>
    <col min="2826" max="2826" width="9.140625" style="9"/>
    <col min="2827" max="2827" width="14.5703125" style="9" customWidth="1"/>
    <col min="2828" max="3071" width="9.140625" style="9"/>
    <col min="3072" max="3072" width="6.5703125" style="9" customWidth="1"/>
    <col min="3073" max="3073" width="44.7109375" style="9" customWidth="1"/>
    <col min="3074" max="3074" width="0" style="9" hidden="1" customWidth="1"/>
    <col min="3075" max="3075" width="12" style="9" customWidth="1"/>
    <col min="3076" max="3076" width="0" style="9" hidden="1" customWidth="1"/>
    <col min="3077" max="3077" width="11.140625" style="9" customWidth="1"/>
    <col min="3078" max="3078" width="11" style="9" customWidth="1"/>
    <col min="3079" max="3079" width="11.140625" style="9" customWidth="1"/>
    <col min="3080" max="3080" width="12.85546875" style="9" customWidth="1"/>
    <col min="3081" max="3081" width="34.140625" style="9" customWidth="1"/>
    <col min="3082" max="3082" width="9.140625" style="9"/>
    <col min="3083" max="3083" width="14.5703125" style="9" customWidth="1"/>
    <col min="3084" max="3327" width="9.140625" style="9"/>
    <col min="3328" max="3328" width="6.5703125" style="9" customWidth="1"/>
    <col min="3329" max="3329" width="44.7109375" style="9" customWidth="1"/>
    <col min="3330" max="3330" width="0" style="9" hidden="1" customWidth="1"/>
    <col min="3331" max="3331" width="12" style="9" customWidth="1"/>
    <col min="3332" max="3332" width="0" style="9" hidden="1" customWidth="1"/>
    <col min="3333" max="3333" width="11.140625" style="9" customWidth="1"/>
    <col min="3334" max="3334" width="11" style="9" customWidth="1"/>
    <col min="3335" max="3335" width="11.140625" style="9" customWidth="1"/>
    <col min="3336" max="3336" width="12.85546875" style="9" customWidth="1"/>
    <col min="3337" max="3337" width="34.140625" style="9" customWidth="1"/>
    <col min="3338" max="3338" width="9.140625" style="9"/>
    <col min="3339" max="3339" width="14.5703125" style="9" customWidth="1"/>
    <col min="3340" max="3583" width="9.140625" style="9"/>
    <col min="3584" max="3584" width="6.5703125" style="9" customWidth="1"/>
    <col min="3585" max="3585" width="44.7109375" style="9" customWidth="1"/>
    <col min="3586" max="3586" width="0" style="9" hidden="1" customWidth="1"/>
    <col min="3587" max="3587" width="12" style="9" customWidth="1"/>
    <col min="3588" max="3588" width="0" style="9" hidden="1" customWidth="1"/>
    <col min="3589" max="3589" width="11.140625" style="9" customWidth="1"/>
    <col min="3590" max="3590" width="11" style="9" customWidth="1"/>
    <col min="3591" max="3591" width="11.140625" style="9" customWidth="1"/>
    <col min="3592" max="3592" width="12.85546875" style="9" customWidth="1"/>
    <col min="3593" max="3593" width="34.140625" style="9" customWidth="1"/>
    <col min="3594" max="3594" width="9.140625" style="9"/>
    <col min="3595" max="3595" width="14.5703125" style="9" customWidth="1"/>
    <col min="3596" max="3839" width="9.140625" style="9"/>
    <col min="3840" max="3840" width="6.5703125" style="9" customWidth="1"/>
    <col min="3841" max="3841" width="44.7109375" style="9" customWidth="1"/>
    <col min="3842" max="3842" width="0" style="9" hidden="1" customWidth="1"/>
    <col min="3843" max="3843" width="12" style="9" customWidth="1"/>
    <col min="3844" max="3844" width="0" style="9" hidden="1" customWidth="1"/>
    <col min="3845" max="3845" width="11.140625" style="9" customWidth="1"/>
    <col min="3846" max="3846" width="11" style="9" customWidth="1"/>
    <col min="3847" max="3847" width="11.140625" style="9" customWidth="1"/>
    <col min="3848" max="3848" width="12.85546875" style="9" customWidth="1"/>
    <col min="3849" max="3849" width="34.140625" style="9" customWidth="1"/>
    <col min="3850" max="3850" width="9.140625" style="9"/>
    <col min="3851" max="3851" width="14.5703125" style="9" customWidth="1"/>
    <col min="3852" max="4095" width="9.140625" style="9"/>
    <col min="4096" max="4096" width="6.5703125" style="9" customWidth="1"/>
    <col min="4097" max="4097" width="44.7109375" style="9" customWidth="1"/>
    <col min="4098" max="4098" width="0" style="9" hidden="1" customWidth="1"/>
    <col min="4099" max="4099" width="12" style="9" customWidth="1"/>
    <col min="4100" max="4100" width="0" style="9" hidden="1" customWidth="1"/>
    <col min="4101" max="4101" width="11.140625" style="9" customWidth="1"/>
    <col min="4102" max="4102" width="11" style="9" customWidth="1"/>
    <col min="4103" max="4103" width="11.140625" style="9" customWidth="1"/>
    <col min="4104" max="4104" width="12.85546875" style="9" customWidth="1"/>
    <col min="4105" max="4105" width="34.140625" style="9" customWidth="1"/>
    <col min="4106" max="4106" width="9.140625" style="9"/>
    <col min="4107" max="4107" width="14.5703125" style="9" customWidth="1"/>
    <col min="4108" max="4351" width="9.140625" style="9"/>
    <col min="4352" max="4352" width="6.5703125" style="9" customWidth="1"/>
    <col min="4353" max="4353" width="44.7109375" style="9" customWidth="1"/>
    <col min="4354" max="4354" width="0" style="9" hidden="1" customWidth="1"/>
    <col min="4355" max="4355" width="12" style="9" customWidth="1"/>
    <col min="4356" max="4356" width="0" style="9" hidden="1" customWidth="1"/>
    <col min="4357" max="4357" width="11.140625" style="9" customWidth="1"/>
    <col min="4358" max="4358" width="11" style="9" customWidth="1"/>
    <col min="4359" max="4359" width="11.140625" style="9" customWidth="1"/>
    <col min="4360" max="4360" width="12.85546875" style="9" customWidth="1"/>
    <col min="4361" max="4361" width="34.140625" style="9" customWidth="1"/>
    <col min="4362" max="4362" width="9.140625" style="9"/>
    <col min="4363" max="4363" width="14.5703125" style="9" customWidth="1"/>
    <col min="4364" max="4607" width="9.140625" style="9"/>
    <col min="4608" max="4608" width="6.5703125" style="9" customWidth="1"/>
    <col min="4609" max="4609" width="44.7109375" style="9" customWidth="1"/>
    <col min="4610" max="4610" width="0" style="9" hidden="1" customWidth="1"/>
    <col min="4611" max="4611" width="12" style="9" customWidth="1"/>
    <col min="4612" max="4612" width="0" style="9" hidden="1" customWidth="1"/>
    <col min="4613" max="4613" width="11.140625" style="9" customWidth="1"/>
    <col min="4614" max="4614" width="11" style="9" customWidth="1"/>
    <col min="4615" max="4615" width="11.140625" style="9" customWidth="1"/>
    <col min="4616" max="4616" width="12.85546875" style="9" customWidth="1"/>
    <col min="4617" max="4617" width="34.140625" style="9" customWidth="1"/>
    <col min="4618" max="4618" width="9.140625" style="9"/>
    <col min="4619" max="4619" width="14.5703125" style="9" customWidth="1"/>
    <col min="4620" max="4863" width="9.140625" style="9"/>
    <col min="4864" max="4864" width="6.5703125" style="9" customWidth="1"/>
    <col min="4865" max="4865" width="44.7109375" style="9" customWidth="1"/>
    <col min="4866" max="4866" width="0" style="9" hidden="1" customWidth="1"/>
    <col min="4867" max="4867" width="12" style="9" customWidth="1"/>
    <col min="4868" max="4868" width="0" style="9" hidden="1" customWidth="1"/>
    <col min="4869" max="4869" width="11.140625" style="9" customWidth="1"/>
    <col min="4870" max="4870" width="11" style="9" customWidth="1"/>
    <col min="4871" max="4871" width="11.140625" style="9" customWidth="1"/>
    <col min="4872" max="4872" width="12.85546875" style="9" customWidth="1"/>
    <col min="4873" max="4873" width="34.140625" style="9" customWidth="1"/>
    <col min="4874" max="4874" width="9.140625" style="9"/>
    <col min="4875" max="4875" width="14.5703125" style="9" customWidth="1"/>
    <col min="4876" max="5119" width="9.140625" style="9"/>
    <col min="5120" max="5120" width="6.5703125" style="9" customWidth="1"/>
    <col min="5121" max="5121" width="44.7109375" style="9" customWidth="1"/>
    <col min="5122" max="5122" width="0" style="9" hidden="1" customWidth="1"/>
    <col min="5123" max="5123" width="12" style="9" customWidth="1"/>
    <col min="5124" max="5124" width="0" style="9" hidden="1" customWidth="1"/>
    <col min="5125" max="5125" width="11.140625" style="9" customWidth="1"/>
    <col min="5126" max="5126" width="11" style="9" customWidth="1"/>
    <col min="5127" max="5127" width="11.140625" style="9" customWidth="1"/>
    <col min="5128" max="5128" width="12.85546875" style="9" customWidth="1"/>
    <col min="5129" max="5129" width="34.140625" style="9" customWidth="1"/>
    <col min="5130" max="5130" width="9.140625" style="9"/>
    <col min="5131" max="5131" width="14.5703125" style="9" customWidth="1"/>
    <col min="5132" max="5375" width="9.140625" style="9"/>
    <col min="5376" max="5376" width="6.5703125" style="9" customWidth="1"/>
    <col min="5377" max="5377" width="44.7109375" style="9" customWidth="1"/>
    <col min="5378" max="5378" width="0" style="9" hidden="1" customWidth="1"/>
    <col min="5379" max="5379" width="12" style="9" customWidth="1"/>
    <col min="5380" max="5380" width="0" style="9" hidden="1" customWidth="1"/>
    <col min="5381" max="5381" width="11.140625" style="9" customWidth="1"/>
    <col min="5382" max="5382" width="11" style="9" customWidth="1"/>
    <col min="5383" max="5383" width="11.140625" style="9" customWidth="1"/>
    <col min="5384" max="5384" width="12.85546875" style="9" customWidth="1"/>
    <col min="5385" max="5385" width="34.140625" style="9" customWidth="1"/>
    <col min="5386" max="5386" width="9.140625" style="9"/>
    <col min="5387" max="5387" width="14.5703125" style="9" customWidth="1"/>
    <col min="5388" max="5631" width="9.140625" style="9"/>
    <col min="5632" max="5632" width="6.5703125" style="9" customWidth="1"/>
    <col min="5633" max="5633" width="44.7109375" style="9" customWidth="1"/>
    <col min="5634" max="5634" width="0" style="9" hidden="1" customWidth="1"/>
    <col min="5635" max="5635" width="12" style="9" customWidth="1"/>
    <col min="5636" max="5636" width="0" style="9" hidden="1" customWidth="1"/>
    <col min="5637" max="5637" width="11.140625" style="9" customWidth="1"/>
    <col min="5638" max="5638" width="11" style="9" customWidth="1"/>
    <col min="5639" max="5639" width="11.140625" style="9" customWidth="1"/>
    <col min="5640" max="5640" width="12.85546875" style="9" customWidth="1"/>
    <col min="5641" max="5641" width="34.140625" style="9" customWidth="1"/>
    <col min="5642" max="5642" width="9.140625" style="9"/>
    <col min="5643" max="5643" width="14.5703125" style="9" customWidth="1"/>
    <col min="5644" max="5887" width="9.140625" style="9"/>
    <col min="5888" max="5888" width="6.5703125" style="9" customWidth="1"/>
    <col min="5889" max="5889" width="44.7109375" style="9" customWidth="1"/>
    <col min="5890" max="5890" width="0" style="9" hidden="1" customWidth="1"/>
    <col min="5891" max="5891" width="12" style="9" customWidth="1"/>
    <col min="5892" max="5892" width="0" style="9" hidden="1" customWidth="1"/>
    <col min="5893" max="5893" width="11.140625" style="9" customWidth="1"/>
    <col min="5894" max="5894" width="11" style="9" customWidth="1"/>
    <col min="5895" max="5895" width="11.140625" style="9" customWidth="1"/>
    <col min="5896" max="5896" width="12.85546875" style="9" customWidth="1"/>
    <col min="5897" max="5897" width="34.140625" style="9" customWidth="1"/>
    <col min="5898" max="5898" width="9.140625" style="9"/>
    <col min="5899" max="5899" width="14.5703125" style="9" customWidth="1"/>
    <col min="5900" max="6143" width="9.140625" style="9"/>
    <col min="6144" max="6144" width="6.5703125" style="9" customWidth="1"/>
    <col min="6145" max="6145" width="44.7109375" style="9" customWidth="1"/>
    <col min="6146" max="6146" width="0" style="9" hidden="1" customWidth="1"/>
    <col min="6147" max="6147" width="12" style="9" customWidth="1"/>
    <col min="6148" max="6148" width="0" style="9" hidden="1" customWidth="1"/>
    <col min="6149" max="6149" width="11.140625" style="9" customWidth="1"/>
    <col min="6150" max="6150" width="11" style="9" customWidth="1"/>
    <col min="6151" max="6151" width="11.140625" style="9" customWidth="1"/>
    <col min="6152" max="6152" width="12.85546875" style="9" customWidth="1"/>
    <col min="6153" max="6153" width="34.140625" style="9" customWidth="1"/>
    <col min="6154" max="6154" width="9.140625" style="9"/>
    <col min="6155" max="6155" width="14.5703125" style="9" customWidth="1"/>
    <col min="6156" max="6399" width="9.140625" style="9"/>
    <col min="6400" max="6400" width="6.5703125" style="9" customWidth="1"/>
    <col min="6401" max="6401" width="44.7109375" style="9" customWidth="1"/>
    <col min="6402" max="6402" width="0" style="9" hidden="1" customWidth="1"/>
    <col min="6403" max="6403" width="12" style="9" customWidth="1"/>
    <col min="6404" max="6404" width="0" style="9" hidden="1" customWidth="1"/>
    <col min="6405" max="6405" width="11.140625" style="9" customWidth="1"/>
    <col min="6406" max="6406" width="11" style="9" customWidth="1"/>
    <col min="6407" max="6407" width="11.140625" style="9" customWidth="1"/>
    <col min="6408" max="6408" width="12.85546875" style="9" customWidth="1"/>
    <col min="6409" max="6409" width="34.140625" style="9" customWidth="1"/>
    <col min="6410" max="6410" width="9.140625" style="9"/>
    <col min="6411" max="6411" width="14.5703125" style="9" customWidth="1"/>
    <col min="6412" max="6655" width="9.140625" style="9"/>
    <col min="6656" max="6656" width="6.5703125" style="9" customWidth="1"/>
    <col min="6657" max="6657" width="44.7109375" style="9" customWidth="1"/>
    <col min="6658" max="6658" width="0" style="9" hidden="1" customWidth="1"/>
    <col min="6659" max="6659" width="12" style="9" customWidth="1"/>
    <col min="6660" max="6660" width="0" style="9" hidden="1" customWidth="1"/>
    <col min="6661" max="6661" width="11.140625" style="9" customWidth="1"/>
    <col min="6662" max="6662" width="11" style="9" customWidth="1"/>
    <col min="6663" max="6663" width="11.140625" style="9" customWidth="1"/>
    <col min="6664" max="6664" width="12.85546875" style="9" customWidth="1"/>
    <col min="6665" max="6665" width="34.140625" style="9" customWidth="1"/>
    <col min="6666" max="6666" width="9.140625" style="9"/>
    <col min="6667" max="6667" width="14.5703125" style="9" customWidth="1"/>
    <col min="6668" max="6911" width="9.140625" style="9"/>
    <col min="6912" max="6912" width="6.5703125" style="9" customWidth="1"/>
    <col min="6913" max="6913" width="44.7109375" style="9" customWidth="1"/>
    <col min="6914" max="6914" width="0" style="9" hidden="1" customWidth="1"/>
    <col min="6915" max="6915" width="12" style="9" customWidth="1"/>
    <col min="6916" max="6916" width="0" style="9" hidden="1" customWidth="1"/>
    <col min="6917" max="6917" width="11.140625" style="9" customWidth="1"/>
    <col min="6918" max="6918" width="11" style="9" customWidth="1"/>
    <col min="6919" max="6919" width="11.140625" style="9" customWidth="1"/>
    <col min="6920" max="6920" width="12.85546875" style="9" customWidth="1"/>
    <col min="6921" max="6921" width="34.140625" style="9" customWidth="1"/>
    <col min="6922" max="6922" width="9.140625" style="9"/>
    <col min="6923" max="6923" width="14.5703125" style="9" customWidth="1"/>
    <col min="6924" max="7167" width="9.140625" style="9"/>
    <col min="7168" max="7168" width="6.5703125" style="9" customWidth="1"/>
    <col min="7169" max="7169" width="44.7109375" style="9" customWidth="1"/>
    <col min="7170" max="7170" width="0" style="9" hidden="1" customWidth="1"/>
    <col min="7171" max="7171" width="12" style="9" customWidth="1"/>
    <col min="7172" max="7172" width="0" style="9" hidden="1" customWidth="1"/>
    <col min="7173" max="7173" width="11.140625" style="9" customWidth="1"/>
    <col min="7174" max="7174" width="11" style="9" customWidth="1"/>
    <col min="7175" max="7175" width="11.140625" style="9" customWidth="1"/>
    <col min="7176" max="7176" width="12.85546875" style="9" customWidth="1"/>
    <col min="7177" max="7177" width="34.140625" style="9" customWidth="1"/>
    <col min="7178" max="7178" width="9.140625" style="9"/>
    <col min="7179" max="7179" width="14.5703125" style="9" customWidth="1"/>
    <col min="7180" max="7423" width="9.140625" style="9"/>
    <col min="7424" max="7424" width="6.5703125" style="9" customWidth="1"/>
    <col min="7425" max="7425" width="44.7109375" style="9" customWidth="1"/>
    <col min="7426" max="7426" width="0" style="9" hidden="1" customWidth="1"/>
    <col min="7427" max="7427" width="12" style="9" customWidth="1"/>
    <col min="7428" max="7428" width="0" style="9" hidden="1" customWidth="1"/>
    <col min="7429" max="7429" width="11.140625" style="9" customWidth="1"/>
    <col min="7430" max="7430" width="11" style="9" customWidth="1"/>
    <col min="7431" max="7431" width="11.140625" style="9" customWidth="1"/>
    <col min="7432" max="7432" width="12.85546875" style="9" customWidth="1"/>
    <col min="7433" max="7433" width="34.140625" style="9" customWidth="1"/>
    <col min="7434" max="7434" width="9.140625" style="9"/>
    <col min="7435" max="7435" width="14.5703125" style="9" customWidth="1"/>
    <col min="7436" max="7679" width="9.140625" style="9"/>
    <col min="7680" max="7680" width="6.5703125" style="9" customWidth="1"/>
    <col min="7681" max="7681" width="44.7109375" style="9" customWidth="1"/>
    <col min="7682" max="7682" width="0" style="9" hidden="1" customWidth="1"/>
    <col min="7683" max="7683" width="12" style="9" customWidth="1"/>
    <col min="7684" max="7684" width="0" style="9" hidden="1" customWidth="1"/>
    <col min="7685" max="7685" width="11.140625" style="9" customWidth="1"/>
    <col min="7686" max="7686" width="11" style="9" customWidth="1"/>
    <col min="7687" max="7687" width="11.140625" style="9" customWidth="1"/>
    <col min="7688" max="7688" width="12.85546875" style="9" customWidth="1"/>
    <col min="7689" max="7689" width="34.140625" style="9" customWidth="1"/>
    <col min="7690" max="7690" width="9.140625" style="9"/>
    <col min="7691" max="7691" width="14.5703125" style="9" customWidth="1"/>
    <col min="7692" max="7935" width="9.140625" style="9"/>
    <col min="7936" max="7936" width="6.5703125" style="9" customWidth="1"/>
    <col min="7937" max="7937" width="44.7109375" style="9" customWidth="1"/>
    <col min="7938" max="7938" width="0" style="9" hidden="1" customWidth="1"/>
    <col min="7939" max="7939" width="12" style="9" customWidth="1"/>
    <col min="7940" max="7940" width="0" style="9" hidden="1" customWidth="1"/>
    <col min="7941" max="7941" width="11.140625" style="9" customWidth="1"/>
    <col min="7942" max="7942" width="11" style="9" customWidth="1"/>
    <col min="7943" max="7943" width="11.140625" style="9" customWidth="1"/>
    <col min="7944" max="7944" width="12.85546875" style="9" customWidth="1"/>
    <col min="7945" max="7945" width="34.140625" style="9" customWidth="1"/>
    <col min="7946" max="7946" width="9.140625" style="9"/>
    <col min="7947" max="7947" width="14.5703125" style="9" customWidth="1"/>
    <col min="7948" max="8191" width="9.140625" style="9"/>
    <col min="8192" max="8192" width="6.5703125" style="9" customWidth="1"/>
    <col min="8193" max="8193" width="44.7109375" style="9" customWidth="1"/>
    <col min="8194" max="8194" width="0" style="9" hidden="1" customWidth="1"/>
    <col min="8195" max="8195" width="12" style="9" customWidth="1"/>
    <col min="8196" max="8196" width="0" style="9" hidden="1" customWidth="1"/>
    <col min="8197" max="8197" width="11.140625" style="9" customWidth="1"/>
    <col min="8198" max="8198" width="11" style="9" customWidth="1"/>
    <col min="8199" max="8199" width="11.140625" style="9" customWidth="1"/>
    <col min="8200" max="8200" width="12.85546875" style="9" customWidth="1"/>
    <col min="8201" max="8201" width="34.140625" style="9" customWidth="1"/>
    <col min="8202" max="8202" width="9.140625" style="9"/>
    <col min="8203" max="8203" width="14.5703125" style="9" customWidth="1"/>
    <col min="8204" max="8447" width="9.140625" style="9"/>
    <col min="8448" max="8448" width="6.5703125" style="9" customWidth="1"/>
    <col min="8449" max="8449" width="44.7109375" style="9" customWidth="1"/>
    <col min="8450" max="8450" width="0" style="9" hidden="1" customWidth="1"/>
    <col min="8451" max="8451" width="12" style="9" customWidth="1"/>
    <col min="8452" max="8452" width="0" style="9" hidden="1" customWidth="1"/>
    <col min="8453" max="8453" width="11.140625" style="9" customWidth="1"/>
    <col min="8454" max="8454" width="11" style="9" customWidth="1"/>
    <col min="8455" max="8455" width="11.140625" style="9" customWidth="1"/>
    <col min="8456" max="8456" width="12.85546875" style="9" customWidth="1"/>
    <col min="8457" max="8457" width="34.140625" style="9" customWidth="1"/>
    <col min="8458" max="8458" width="9.140625" style="9"/>
    <col min="8459" max="8459" width="14.5703125" style="9" customWidth="1"/>
    <col min="8460" max="8703" width="9.140625" style="9"/>
    <col min="8704" max="8704" width="6.5703125" style="9" customWidth="1"/>
    <col min="8705" max="8705" width="44.7109375" style="9" customWidth="1"/>
    <col min="8706" max="8706" width="0" style="9" hidden="1" customWidth="1"/>
    <col min="8707" max="8707" width="12" style="9" customWidth="1"/>
    <col min="8708" max="8708" width="0" style="9" hidden="1" customWidth="1"/>
    <col min="8709" max="8709" width="11.140625" style="9" customWidth="1"/>
    <col min="8710" max="8710" width="11" style="9" customWidth="1"/>
    <col min="8711" max="8711" width="11.140625" style="9" customWidth="1"/>
    <col min="8712" max="8712" width="12.85546875" style="9" customWidth="1"/>
    <col min="8713" max="8713" width="34.140625" style="9" customWidth="1"/>
    <col min="8714" max="8714" width="9.140625" style="9"/>
    <col min="8715" max="8715" width="14.5703125" style="9" customWidth="1"/>
    <col min="8716" max="8959" width="9.140625" style="9"/>
    <col min="8960" max="8960" width="6.5703125" style="9" customWidth="1"/>
    <col min="8961" max="8961" width="44.7109375" style="9" customWidth="1"/>
    <col min="8962" max="8962" width="0" style="9" hidden="1" customWidth="1"/>
    <col min="8963" max="8963" width="12" style="9" customWidth="1"/>
    <col min="8964" max="8964" width="0" style="9" hidden="1" customWidth="1"/>
    <col min="8965" max="8965" width="11.140625" style="9" customWidth="1"/>
    <col min="8966" max="8966" width="11" style="9" customWidth="1"/>
    <col min="8967" max="8967" width="11.140625" style="9" customWidth="1"/>
    <col min="8968" max="8968" width="12.85546875" style="9" customWidth="1"/>
    <col min="8969" max="8969" width="34.140625" style="9" customWidth="1"/>
    <col min="8970" max="8970" width="9.140625" style="9"/>
    <col min="8971" max="8971" width="14.5703125" style="9" customWidth="1"/>
    <col min="8972" max="9215" width="9.140625" style="9"/>
    <col min="9216" max="9216" width="6.5703125" style="9" customWidth="1"/>
    <col min="9217" max="9217" width="44.7109375" style="9" customWidth="1"/>
    <col min="9218" max="9218" width="0" style="9" hidden="1" customWidth="1"/>
    <col min="9219" max="9219" width="12" style="9" customWidth="1"/>
    <col min="9220" max="9220" width="0" style="9" hidden="1" customWidth="1"/>
    <col min="9221" max="9221" width="11.140625" style="9" customWidth="1"/>
    <col min="9222" max="9222" width="11" style="9" customWidth="1"/>
    <col min="9223" max="9223" width="11.140625" style="9" customWidth="1"/>
    <col min="9224" max="9224" width="12.85546875" style="9" customWidth="1"/>
    <col min="9225" max="9225" width="34.140625" style="9" customWidth="1"/>
    <col min="9226" max="9226" width="9.140625" style="9"/>
    <col min="9227" max="9227" width="14.5703125" style="9" customWidth="1"/>
    <col min="9228" max="9471" width="9.140625" style="9"/>
    <col min="9472" max="9472" width="6.5703125" style="9" customWidth="1"/>
    <col min="9473" max="9473" width="44.7109375" style="9" customWidth="1"/>
    <col min="9474" max="9474" width="0" style="9" hidden="1" customWidth="1"/>
    <col min="9475" max="9475" width="12" style="9" customWidth="1"/>
    <col min="9476" max="9476" width="0" style="9" hidden="1" customWidth="1"/>
    <col min="9477" max="9477" width="11.140625" style="9" customWidth="1"/>
    <col min="9478" max="9478" width="11" style="9" customWidth="1"/>
    <col min="9479" max="9479" width="11.140625" style="9" customWidth="1"/>
    <col min="9480" max="9480" width="12.85546875" style="9" customWidth="1"/>
    <col min="9481" max="9481" width="34.140625" style="9" customWidth="1"/>
    <col min="9482" max="9482" width="9.140625" style="9"/>
    <col min="9483" max="9483" width="14.5703125" style="9" customWidth="1"/>
    <col min="9484" max="9727" width="9.140625" style="9"/>
    <col min="9728" max="9728" width="6.5703125" style="9" customWidth="1"/>
    <col min="9729" max="9729" width="44.7109375" style="9" customWidth="1"/>
    <col min="9730" max="9730" width="0" style="9" hidden="1" customWidth="1"/>
    <col min="9731" max="9731" width="12" style="9" customWidth="1"/>
    <col min="9732" max="9732" width="0" style="9" hidden="1" customWidth="1"/>
    <col min="9733" max="9733" width="11.140625" style="9" customWidth="1"/>
    <col min="9734" max="9734" width="11" style="9" customWidth="1"/>
    <col min="9735" max="9735" width="11.140625" style="9" customWidth="1"/>
    <col min="9736" max="9736" width="12.85546875" style="9" customWidth="1"/>
    <col min="9737" max="9737" width="34.140625" style="9" customWidth="1"/>
    <col min="9738" max="9738" width="9.140625" style="9"/>
    <col min="9739" max="9739" width="14.5703125" style="9" customWidth="1"/>
    <col min="9740" max="9983" width="9.140625" style="9"/>
    <col min="9984" max="9984" width="6.5703125" style="9" customWidth="1"/>
    <col min="9985" max="9985" width="44.7109375" style="9" customWidth="1"/>
    <col min="9986" max="9986" width="0" style="9" hidden="1" customWidth="1"/>
    <col min="9987" max="9987" width="12" style="9" customWidth="1"/>
    <col min="9988" max="9988" width="0" style="9" hidden="1" customWidth="1"/>
    <col min="9989" max="9989" width="11.140625" style="9" customWidth="1"/>
    <col min="9990" max="9990" width="11" style="9" customWidth="1"/>
    <col min="9991" max="9991" width="11.140625" style="9" customWidth="1"/>
    <col min="9992" max="9992" width="12.85546875" style="9" customWidth="1"/>
    <col min="9993" max="9993" width="34.140625" style="9" customWidth="1"/>
    <col min="9994" max="9994" width="9.140625" style="9"/>
    <col min="9995" max="9995" width="14.5703125" style="9" customWidth="1"/>
    <col min="9996" max="10239" width="9.140625" style="9"/>
    <col min="10240" max="10240" width="6.5703125" style="9" customWidth="1"/>
    <col min="10241" max="10241" width="44.7109375" style="9" customWidth="1"/>
    <col min="10242" max="10242" width="0" style="9" hidden="1" customWidth="1"/>
    <col min="10243" max="10243" width="12" style="9" customWidth="1"/>
    <col min="10244" max="10244" width="0" style="9" hidden="1" customWidth="1"/>
    <col min="10245" max="10245" width="11.140625" style="9" customWidth="1"/>
    <col min="10246" max="10246" width="11" style="9" customWidth="1"/>
    <col min="10247" max="10247" width="11.140625" style="9" customWidth="1"/>
    <col min="10248" max="10248" width="12.85546875" style="9" customWidth="1"/>
    <col min="10249" max="10249" width="34.140625" style="9" customWidth="1"/>
    <col min="10250" max="10250" width="9.140625" style="9"/>
    <col min="10251" max="10251" width="14.5703125" style="9" customWidth="1"/>
    <col min="10252" max="10495" width="9.140625" style="9"/>
    <col min="10496" max="10496" width="6.5703125" style="9" customWidth="1"/>
    <col min="10497" max="10497" width="44.7109375" style="9" customWidth="1"/>
    <col min="10498" max="10498" width="0" style="9" hidden="1" customWidth="1"/>
    <col min="10499" max="10499" width="12" style="9" customWidth="1"/>
    <col min="10500" max="10500" width="0" style="9" hidden="1" customWidth="1"/>
    <col min="10501" max="10501" width="11.140625" style="9" customWidth="1"/>
    <col min="10502" max="10502" width="11" style="9" customWidth="1"/>
    <col min="10503" max="10503" width="11.140625" style="9" customWidth="1"/>
    <col min="10504" max="10504" width="12.85546875" style="9" customWidth="1"/>
    <col min="10505" max="10505" width="34.140625" style="9" customWidth="1"/>
    <col min="10506" max="10506" width="9.140625" style="9"/>
    <col min="10507" max="10507" width="14.5703125" style="9" customWidth="1"/>
    <col min="10508" max="10751" width="9.140625" style="9"/>
    <col min="10752" max="10752" width="6.5703125" style="9" customWidth="1"/>
    <col min="10753" max="10753" width="44.7109375" style="9" customWidth="1"/>
    <col min="10754" max="10754" width="0" style="9" hidden="1" customWidth="1"/>
    <col min="10755" max="10755" width="12" style="9" customWidth="1"/>
    <col min="10756" max="10756" width="0" style="9" hidden="1" customWidth="1"/>
    <col min="10757" max="10757" width="11.140625" style="9" customWidth="1"/>
    <col min="10758" max="10758" width="11" style="9" customWidth="1"/>
    <col min="10759" max="10759" width="11.140625" style="9" customWidth="1"/>
    <col min="10760" max="10760" width="12.85546875" style="9" customWidth="1"/>
    <col min="10761" max="10761" width="34.140625" style="9" customWidth="1"/>
    <col min="10762" max="10762" width="9.140625" style="9"/>
    <col min="10763" max="10763" width="14.5703125" style="9" customWidth="1"/>
    <col min="10764" max="11007" width="9.140625" style="9"/>
    <col min="11008" max="11008" width="6.5703125" style="9" customWidth="1"/>
    <col min="11009" max="11009" width="44.7109375" style="9" customWidth="1"/>
    <col min="11010" max="11010" width="0" style="9" hidden="1" customWidth="1"/>
    <col min="11011" max="11011" width="12" style="9" customWidth="1"/>
    <col min="11012" max="11012" width="0" style="9" hidden="1" customWidth="1"/>
    <col min="11013" max="11013" width="11.140625" style="9" customWidth="1"/>
    <col min="11014" max="11014" width="11" style="9" customWidth="1"/>
    <col min="11015" max="11015" width="11.140625" style="9" customWidth="1"/>
    <col min="11016" max="11016" width="12.85546875" style="9" customWidth="1"/>
    <col min="11017" max="11017" width="34.140625" style="9" customWidth="1"/>
    <col min="11018" max="11018" width="9.140625" style="9"/>
    <col min="11019" max="11019" width="14.5703125" style="9" customWidth="1"/>
    <col min="11020" max="11263" width="9.140625" style="9"/>
    <col min="11264" max="11264" width="6.5703125" style="9" customWidth="1"/>
    <col min="11265" max="11265" width="44.7109375" style="9" customWidth="1"/>
    <col min="11266" max="11266" width="0" style="9" hidden="1" customWidth="1"/>
    <col min="11267" max="11267" width="12" style="9" customWidth="1"/>
    <col min="11268" max="11268" width="0" style="9" hidden="1" customWidth="1"/>
    <col min="11269" max="11269" width="11.140625" style="9" customWidth="1"/>
    <col min="11270" max="11270" width="11" style="9" customWidth="1"/>
    <col min="11271" max="11271" width="11.140625" style="9" customWidth="1"/>
    <col min="11272" max="11272" width="12.85546875" style="9" customWidth="1"/>
    <col min="11273" max="11273" width="34.140625" style="9" customWidth="1"/>
    <col min="11274" max="11274" width="9.140625" style="9"/>
    <col min="11275" max="11275" width="14.5703125" style="9" customWidth="1"/>
    <col min="11276" max="11519" width="9.140625" style="9"/>
    <col min="11520" max="11520" width="6.5703125" style="9" customWidth="1"/>
    <col min="11521" max="11521" width="44.7109375" style="9" customWidth="1"/>
    <col min="11522" max="11522" width="0" style="9" hidden="1" customWidth="1"/>
    <col min="11523" max="11523" width="12" style="9" customWidth="1"/>
    <col min="11524" max="11524" width="0" style="9" hidden="1" customWidth="1"/>
    <col min="11525" max="11525" width="11.140625" style="9" customWidth="1"/>
    <col min="11526" max="11526" width="11" style="9" customWidth="1"/>
    <col min="11527" max="11527" width="11.140625" style="9" customWidth="1"/>
    <col min="11528" max="11528" width="12.85546875" style="9" customWidth="1"/>
    <col min="11529" max="11529" width="34.140625" style="9" customWidth="1"/>
    <col min="11530" max="11530" width="9.140625" style="9"/>
    <col min="11531" max="11531" width="14.5703125" style="9" customWidth="1"/>
    <col min="11532" max="11775" width="9.140625" style="9"/>
    <col min="11776" max="11776" width="6.5703125" style="9" customWidth="1"/>
    <col min="11777" max="11777" width="44.7109375" style="9" customWidth="1"/>
    <col min="11778" max="11778" width="0" style="9" hidden="1" customWidth="1"/>
    <col min="11779" max="11779" width="12" style="9" customWidth="1"/>
    <col min="11780" max="11780" width="0" style="9" hidden="1" customWidth="1"/>
    <col min="11781" max="11781" width="11.140625" style="9" customWidth="1"/>
    <col min="11782" max="11782" width="11" style="9" customWidth="1"/>
    <col min="11783" max="11783" width="11.140625" style="9" customWidth="1"/>
    <col min="11784" max="11784" width="12.85546875" style="9" customWidth="1"/>
    <col min="11785" max="11785" width="34.140625" style="9" customWidth="1"/>
    <col min="11786" max="11786" width="9.140625" style="9"/>
    <col min="11787" max="11787" width="14.5703125" style="9" customWidth="1"/>
    <col min="11788" max="12031" width="9.140625" style="9"/>
    <col min="12032" max="12032" width="6.5703125" style="9" customWidth="1"/>
    <col min="12033" max="12033" width="44.7109375" style="9" customWidth="1"/>
    <col min="12034" max="12034" width="0" style="9" hidden="1" customWidth="1"/>
    <col min="12035" max="12035" width="12" style="9" customWidth="1"/>
    <col min="12036" max="12036" width="0" style="9" hidden="1" customWidth="1"/>
    <col min="12037" max="12037" width="11.140625" style="9" customWidth="1"/>
    <col min="12038" max="12038" width="11" style="9" customWidth="1"/>
    <col min="12039" max="12039" width="11.140625" style="9" customWidth="1"/>
    <col min="12040" max="12040" width="12.85546875" style="9" customWidth="1"/>
    <col min="12041" max="12041" width="34.140625" style="9" customWidth="1"/>
    <col min="12042" max="12042" width="9.140625" style="9"/>
    <col min="12043" max="12043" width="14.5703125" style="9" customWidth="1"/>
    <col min="12044" max="12287" width="9.140625" style="9"/>
    <col min="12288" max="12288" width="6.5703125" style="9" customWidth="1"/>
    <col min="12289" max="12289" width="44.7109375" style="9" customWidth="1"/>
    <col min="12290" max="12290" width="0" style="9" hidden="1" customWidth="1"/>
    <col min="12291" max="12291" width="12" style="9" customWidth="1"/>
    <col min="12292" max="12292" width="0" style="9" hidden="1" customWidth="1"/>
    <col min="12293" max="12293" width="11.140625" style="9" customWidth="1"/>
    <col min="12294" max="12294" width="11" style="9" customWidth="1"/>
    <col min="12295" max="12295" width="11.140625" style="9" customWidth="1"/>
    <col min="12296" max="12296" width="12.85546875" style="9" customWidth="1"/>
    <col min="12297" max="12297" width="34.140625" style="9" customWidth="1"/>
    <col min="12298" max="12298" width="9.140625" style="9"/>
    <col min="12299" max="12299" width="14.5703125" style="9" customWidth="1"/>
    <col min="12300" max="12543" width="9.140625" style="9"/>
    <col min="12544" max="12544" width="6.5703125" style="9" customWidth="1"/>
    <col min="12545" max="12545" width="44.7109375" style="9" customWidth="1"/>
    <col min="12546" max="12546" width="0" style="9" hidden="1" customWidth="1"/>
    <col min="12547" max="12547" width="12" style="9" customWidth="1"/>
    <col min="12548" max="12548" width="0" style="9" hidden="1" customWidth="1"/>
    <col min="12549" max="12549" width="11.140625" style="9" customWidth="1"/>
    <col min="12550" max="12550" width="11" style="9" customWidth="1"/>
    <col min="12551" max="12551" width="11.140625" style="9" customWidth="1"/>
    <col min="12552" max="12552" width="12.85546875" style="9" customWidth="1"/>
    <col min="12553" max="12553" width="34.140625" style="9" customWidth="1"/>
    <col min="12554" max="12554" width="9.140625" style="9"/>
    <col min="12555" max="12555" width="14.5703125" style="9" customWidth="1"/>
    <col min="12556" max="12799" width="9.140625" style="9"/>
    <col min="12800" max="12800" width="6.5703125" style="9" customWidth="1"/>
    <col min="12801" max="12801" width="44.7109375" style="9" customWidth="1"/>
    <col min="12802" max="12802" width="0" style="9" hidden="1" customWidth="1"/>
    <col min="12803" max="12803" width="12" style="9" customWidth="1"/>
    <col min="12804" max="12804" width="0" style="9" hidden="1" customWidth="1"/>
    <col min="12805" max="12805" width="11.140625" style="9" customWidth="1"/>
    <col min="12806" max="12806" width="11" style="9" customWidth="1"/>
    <col min="12807" max="12807" width="11.140625" style="9" customWidth="1"/>
    <col min="12808" max="12808" width="12.85546875" style="9" customWidth="1"/>
    <col min="12809" max="12809" width="34.140625" style="9" customWidth="1"/>
    <col min="12810" max="12810" width="9.140625" style="9"/>
    <col min="12811" max="12811" width="14.5703125" style="9" customWidth="1"/>
    <col min="12812" max="13055" width="9.140625" style="9"/>
    <col min="13056" max="13056" width="6.5703125" style="9" customWidth="1"/>
    <col min="13057" max="13057" width="44.7109375" style="9" customWidth="1"/>
    <col min="13058" max="13058" width="0" style="9" hidden="1" customWidth="1"/>
    <col min="13059" max="13059" width="12" style="9" customWidth="1"/>
    <col min="13060" max="13060" width="0" style="9" hidden="1" customWidth="1"/>
    <col min="13061" max="13061" width="11.140625" style="9" customWidth="1"/>
    <col min="13062" max="13062" width="11" style="9" customWidth="1"/>
    <col min="13063" max="13063" width="11.140625" style="9" customWidth="1"/>
    <col min="13064" max="13064" width="12.85546875" style="9" customWidth="1"/>
    <col min="13065" max="13065" width="34.140625" style="9" customWidth="1"/>
    <col min="13066" max="13066" width="9.140625" style="9"/>
    <col min="13067" max="13067" width="14.5703125" style="9" customWidth="1"/>
    <col min="13068" max="13311" width="9.140625" style="9"/>
    <col min="13312" max="13312" width="6.5703125" style="9" customWidth="1"/>
    <col min="13313" max="13313" width="44.7109375" style="9" customWidth="1"/>
    <col min="13314" max="13314" width="0" style="9" hidden="1" customWidth="1"/>
    <col min="13315" max="13315" width="12" style="9" customWidth="1"/>
    <col min="13316" max="13316" width="0" style="9" hidden="1" customWidth="1"/>
    <col min="13317" max="13317" width="11.140625" style="9" customWidth="1"/>
    <col min="13318" max="13318" width="11" style="9" customWidth="1"/>
    <col min="13319" max="13319" width="11.140625" style="9" customWidth="1"/>
    <col min="13320" max="13320" width="12.85546875" style="9" customWidth="1"/>
    <col min="13321" max="13321" width="34.140625" style="9" customWidth="1"/>
    <col min="13322" max="13322" width="9.140625" style="9"/>
    <col min="13323" max="13323" width="14.5703125" style="9" customWidth="1"/>
    <col min="13324" max="13567" width="9.140625" style="9"/>
    <col min="13568" max="13568" width="6.5703125" style="9" customWidth="1"/>
    <col min="13569" max="13569" width="44.7109375" style="9" customWidth="1"/>
    <col min="13570" max="13570" width="0" style="9" hidden="1" customWidth="1"/>
    <col min="13571" max="13571" width="12" style="9" customWidth="1"/>
    <col min="13572" max="13572" width="0" style="9" hidden="1" customWidth="1"/>
    <col min="13573" max="13573" width="11.140625" style="9" customWidth="1"/>
    <col min="13574" max="13574" width="11" style="9" customWidth="1"/>
    <col min="13575" max="13575" width="11.140625" style="9" customWidth="1"/>
    <col min="13576" max="13576" width="12.85546875" style="9" customWidth="1"/>
    <col min="13577" max="13577" width="34.140625" style="9" customWidth="1"/>
    <col min="13578" max="13578" width="9.140625" style="9"/>
    <col min="13579" max="13579" width="14.5703125" style="9" customWidth="1"/>
    <col min="13580" max="13823" width="9.140625" style="9"/>
    <col min="13824" max="13824" width="6.5703125" style="9" customWidth="1"/>
    <col min="13825" max="13825" width="44.7109375" style="9" customWidth="1"/>
    <col min="13826" max="13826" width="0" style="9" hidden="1" customWidth="1"/>
    <col min="13827" max="13827" width="12" style="9" customWidth="1"/>
    <col min="13828" max="13828" width="0" style="9" hidden="1" customWidth="1"/>
    <col min="13829" max="13829" width="11.140625" style="9" customWidth="1"/>
    <col min="13830" max="13830" width="11" style="9" customWidth="1"/>
    <col min="13831" max="13831" width="11.140625" style="9" customWidth="1"/>
    <col min="13832" max="13832" width="12.85546875" style="9" customWidth="1"/>
    <col min="13833" max="13833" width="34.140625" style="9" customWidth="1"/>
    <col min="13834" max="13834" width="9.140625" style="9"/>
    <col min="13835" max="13835" width="14.5703125" style="9" customWidth="1"/>
    <col min="13836" max="14079" width="9.140625" style="9"/>
    <col min="14080" max="14080" width="6.5703125" style="9" customWidth="1"/>
    <col min="14081" max="14081" width="44.7109375" style="9" customWidth="1"/>
    <col min="14082" max="14082" width="0" style="9" hidden="1" customWidth="1"/>
    <col min="14083" max="14083" width="12" style="9" customWidth="1"/>
    <col min="14084" max="14084" width="0" style="9" hidden="1" customWidth="1"/>
    <col min="14085" max="14085" width="11.140625" style="9" customWidth="1"/>
    <col min="14086" max="14086" width="11" style="9" customWidth="1"/>
    <col min="14087" max="14087" width="11.140625" style="9" customWidth="1"/>
    <col min="14088" max="14088" width="12.85546875" style="9" customWidth="1"/>
    <col min="14089" max="14089" width="34.140625" style="9" customWidth="1"/>
    <col min="14090" max="14090" width="9.140625" style="9"/>
    <col min="14091" max="14091" width="14.5703125" style="9" customWidth="1"/>
    <col min="14092" max="14335" width="9.140625" style="9"/>
    <col min="14336" max="14336" width="6.5703125" style="9" customWidth="1"/>
    <col min="14337" max="14337" width="44.7109375" style="9" customWidth="1"/>
    <col min="14338" max="14338" width="0" style="9" hidden="1" customWidth="1"/>
    <col min="14339" max="14339" width="12" style="9" customWidth="1"/>
    <col min="14340" max="14340" width="0" style="9" hidden="1" customWidth="1"/>
    <col min="14341" max="14341" width="11.140625" style="9" customWidth="1"/>
    <col min="14342" max="14342" width="11" style="9" customWidth="1"/>
    <col min="14343" max="14343" width="11.140625" style="9" customWidth="1"/>
    <col min="14344" max="14344" width="12.85546875" style="9" customWidth="1"/>
    <col min="14345" max="14345" width="34.140625" style="9" customWidth="1"/>
    <col min="14346" max="14346" width="9.140625" style="9"/>
    <col min="14347" max="14347" width="14.5703125" style="9" customWidth="1"/>
    <col min="14348" max="14591" width="9.140625" style="9"/>
    <col min="14592" max="14592" width="6.5703125" style="9" customWidth="1"/>
    <col min="14593" max="14593" width="44.7109375" style="9" customWidth="1"/>
    <col min="14594" max="14594" width="0" style="9" hidden="1" customWidth="1"/>
    <col min="14595" max="14595" width="12" style="9" customWidth="1"/>
    <col min="14596" max="14596" width="0" style="9" hidden="1" customWidth="1"/>
    <col min="14597" max="14597" width="11.140625" style="9" customWidth="1"/>
    <col min="14598" max="14598" width="11" style="9" customWidth="1"/>
    <col min="14599" max="14599" width="11.140625" style="9" customWidth="1"/>
    <col min="14600" max="14600" width="12.85546875" style="9" customWidth="1"/>
    <col min="14601" max="14601" width="34.140625" style="9" customWidth="1"/>
    <col min="14602" max="14602" width="9.140625" style="9"/>
    <col min="14603" max="14603" width="14.5703125" style="9" customWidth="1"/>
    <col min="14604" max="14847" width="9.140625" style="9"/>
    <col min="14848" max="14848" width="6.5703125" style="9" customWidth="1"/>
    <col min="14849" max="14849" width="44.7109375" style="9" customWidth="1"/>
    <col min="14850" max="14850" width="0" style="9" hidden="1" customWidth="1"/>
    <col min="14851" max="14851" width="12" style="9" customWidth="1"/>
    <col min="14852" max="14852" width="0" style="9" hidden="1" customWidth="1"/>
    <col min="14853" max="14853" width="11.140625" style="9" customWidth="1"/>
    <col min="14854" max="14854" width="11" style="9" customWidth="1"/>
    <col min="14855" max="14855" width="11.140625" style="9" customWidth="1"/>
    <col min="14856" max="14856" width="12.85546875" style="9" customWidth="1"/>
    <col min="14857" max="14857" width="34.140625" style="9" customWidth="1"/>
    <col min="14858" max="14858" width="9.140625" style="9"/>
    <col min="14859" max="14859" width="14.5703125" style="9" customWidth="1"/>
    <col min="14860" max="15103" width="9.140625" style="9"/>
    <col min="15104" max="15104" width="6.5703125" style="9" customWidth="1"/>
    <col min="15105" max="15105" width="44.7109375" style="9" customWidth="1"/>
    <col min="15106" max="15106" width="0" style="9" hidden="1" customWidth="1"/>
    <col min="15107" max="15107" width="12" style="9" customWidth="1"/>
    <col min="15108" max="15108" width="0" style="9" hidden="1" customWidth="1"/>
    <col min="15109" max="15109" width="11.140625" style="9" customWidth="1"/>
    <col min="15110" max="15110" width="11" style="9" customWidth="1"/>
    <col min="15111" max="15111" width="11.140625" style="9" customWidth="1"/>
    <col min="15112" max="15112" width="12.85546875" style="9" customWidth="1"/>
    <col min="15113" max="15113" width="34.140625" style="9" customWidth="1"/>
    <col min="15114" max="15114" width="9.140625" style="9"/>
    <col min="15115" max="15115" width="14.5703125" style="9" customWidth="1"/>
    <col min="15116" max="15359" width="9.140625" style="9"/>
    <col min="15360" max="15360" width="6.5703125" style="9" customWidth="1"/>
    <col min="15361" max="15361" width="44.7109375" style="9" customWidth="1"/>
    <col min="15362" max="15362" width="0" style="9" hidden="1" customWidth="1"/>
    <col min="15363" max="15363" width="12" style="9" customWidth="1"/>
    <col min="15364" max="15364" width="0" style="9" hidden="1" customWidth="1"/>
    <col min="15365" max="15365" width="11.140625" style="9" customWidth="1"/>
    <col min="15366" max="15366" width="11" style="9" customWidth="1"/>
    <col min="15367" max="15367" width="11.140625" style="9" customWidth="1"/>
    <col min="15368" max="15368" width="12.85546875" style="9" customWidth="1"/>
    <col min="15369" max="15369" width="34.140625" style="9" customWidth="1"/>
    <col min="15370" max="15370" width="9.140625" style="9"/>
    <col min="15371" max="15371" width="14.5703125" style="9" customWidth="1"/>
    <col min="15372" max="15615" width="9.140625" style="9"/>
    <col min="15616" max="15616" width="6.5703125" style="9" customWidth="1"/>
    <col min="15617" max="15617" width="44.7109375" style="9" customWidth="1"/>
    <col min="15618" max="15618" width="0" style="9" hidden="1" customWidth="1"/>
    <col min="15619" max="15619" width="12" style="9" customWidth="1"/>
    <col min="15620" max="15620" width="0" style="9" hidden="1" customWidth="1"/>
    <col min="15621" max="15621" width="11.140625" style="9" customWidth="1"/>
    <col min="15622" max="15622" width="11" style="9" customWidth="1"/>
    <col min="15623" max="15623" width="11.140625" style="9" customWidth="1"/>
    <col min="15624" max="15624" width="12.85546875" style="9" customWidth="1"/>
    <col min="15625" max="15625" width="34.140625" style="9" customWidth="1"/>
    <col min="15626" max="15626" width="9.140625" style="9"/>
    <col min="15627" max="15627" width="14.5703125" style="9" customWidth="1"/>
    <col min="15628" max="15871" width="9.140625" style="9"/>
    <col min="15872" max="15872" width="6.5703125" style="9" customWidth="1"/>
    <col min="15873" max="15873" width="44.7109375" style="9" customWidth="1"/>
    <col min="15874" max="15874" width="0" style="9" hidden="1" customWidth="1"/>
    <col min="15875" max="15875" width="12" style="9" customWidth="1"/>
    <col min="15876" max="15876" width="0" style="9" hidden="1" customWidth="1"/>
    <col min="15877" max="15877" width="11.140625" style="9" customWidth="1"/>
    <col min="15878" max="15878" width="11" style="9" customWidth="1"/>
    <col min="15879" max="15879" width="11.140625" style="9" customWidth="1"/>
    <col min="15880" max="15880" width="12.85546875" style="9" customWidth="1"/>
    <col min="15881" max="15881" width="34.140625" style="9" customWidth="1"/>
    <col min="15882" max="15882" width="9.140625" style="9"/>
    <col min="15883" max="15883" width="14.5703125" style="9" customWidth="1"/>
    <col min="15884" max="16127" width="9.140625" style="9"/>
    <col min="16128" max="16128" width="6.5703125" style="9" customWidth="1"/>
    <col min="16129" max="16129" width="44.7109375" style="9" customWidth="1"/>
    <col min="16130" max="16130" width="0" style="9" hidden="1" customWidth="1"/>
    <col min="16131" max="16131" width="12" style="9" customWidth="1"/>
    <col min="16132" max="16132" width="0" style="9" hidden="1" customWidth="1"/>
    <col min="16133" max="16133" width="11.140625" style="9" customWidth="1"/>
    <col min="16134" max="16134" width="11" style="9" customWidth="1"/>
    <col min="16135" max="16135" width="11.140625" style="9" customWidth="1"/>
    <col min="16136" max="16136" width="12.85546875" style="9" customWidth="1"/>
    <col min="16137" max="16137" width="34.140625" style="9" customWidth="1"/>
    <col min="16138" max="16138" width="9.140625" style="9"/>
    <col min="16139" max="16139" width="14.5703125" style="9" customWidth="1"/>
    <col min="16140" max="16384" width="9.140625" style="9"/>
  </cols>
  <sheetData>
    <row r="1" spans="1:10" ht="17.100000000000001" customHeight="1">
      <c r="A1" s="14" t="s">
        <v>59</v>
      </c>
      <c r="B1" s="14"/>
      <c r="C1" s="14"/>
      <c r="D1" s="14"/>
      <c r="E1" s="14"/>
      <c r="F1" s="15" t="s">
        <v>51</v>
      </c>
      <c r="G1" s="14"/>
    </row>
    <row r="2" spans="1:10" ht="4.5" customHeight="1">
      <c r="A2" s="14"/>
      <c r="B2" s="14"/>
      <c r="C2" s="14"/>
      <c r="D2" s="14"/>
      <c r="E2" s="14"/>
      <c r="F2" s="14"/>
      <c r="G2" s="14"/>
    </row>
    <row r="3" spans="1:10" ht="17.100000000000001" customHeight="1">
      <c r="A3" s="213" t="s">
        <v>105</v>
      </c>
      <c r="B3" s="213"/>
      <c r="C3" s="213"/>
      <c r="D3" s="213"/>
      <c r="E3" s="213"/>
      <c r="F3" s="213"/>
      <c r="G3" s="213"/>
    </row>
    <row r="4" spans="1:10" ht="17.100000000000001" customHeight="1">
      <c r="A4" s="214" t="s">
        <v>106</v>
      </c>
      <c r="B4" s="214"/>
      <c r="C4" s="214"/>
      <c r="D4" s="214"/>
      <c r="E4" s="214"/>
      <c r="F4" s="214"/>
      <c r="G4" s="214"/>
    </row>
    <row r="5" spans="1:10" ht="5.25" customHeight="1">
      <c r="A5" s="16"/>
      <c r="B5" s="16"/>
      <c r="C5" s="16"/>
      <c r="D5" s="16"/>
      <c r="E5" s="16"/>
      <c r="F5" s="16"/>
      <c r="G5" s="16"/>
    </row>
    <row r="6" spans="1:10" ht="17.100000000000001" customHeight="1">
      <c r="B6" s="17"/>
      <c r="E6" s="215" t="s">
        <v>0</v>
      </c>
      <c r="F6" s="215"/>
      <c r="G6" s="215"/>
    </row>
    <row r="7" spans="1:10" ht="33.75" customHeight="1">
      <c r="A7" s="216" t="s">
        <v>1</v>
      </c>
      <c r="B7" s="217" t="s">
        <v>2</v>
      </c>
      <c r="C7" s="218" t="s">
        <v>110</v>
      </c>
      <c r="D7" s="219" t="s">
        <v>130</v>
      </c>
      <c r="E7" s="218" t="s">
        <v>95</v>
      </c>
      <c r="F7" s="216" t="s">
        <v>96</v>
      </c>
      <c r="G7" s="216"/>
    </row>
    <row r="8" spans="1:10" ht="39.75" customHeight="1">
      <c r="A8" s="216"/>
      <c r="B8" s="217"/>
      <c r="C8" s="218"/>
      <c r="D8" s="220"/>
      <c r="E8" s="218"/>
      <c r="F8" s="18" t="s">
        <v>48</v>
      </c>
      <c r="G8" s="18" t="s">
        <v>50</v>
      </c>
    </row>
    <row r="9" spans="1:10" ht="20.25" customHeight="1">
      <c r="A9" s="18" t="s">
        <v>3</v>
      </c>
      <c r="B9" s="19" t="s">
        <v>4</v>
      </c>
      <c r="C9" s="20" t="s">
        <v>5</v>
      </c>
      <c r="D9" s="20"/>
      <c r="E9" s="20" t="s">
        <v>6</v>
      </c>
      <c r="F9" s="18" t="s">
        <v>49</v>
      </c>
      <c r="G9" s="20">
        <v>4</v>
      </c>
    </row>
    <row r="10" spans="1:10" s="1" customFormat="1" ht="17.100000000000001" customHeight="1">
      <c r="A10" s="57"/>
      <c r="B10" s="62" t="s">
        <v>7</v>
      </c>
      <c r="C10" s="63">
        <f>+C11+C37</f>
        <v>23125343</v>
      </c>
      <c r="D10" s="63">
        <f>+D11+D37+D44</f>
        <v>29612099.693806</v>
      </c>
      <c r="E10" s="63">
        <f>+E11+E37+E44</f>
        <v>32577261.486659002</v>
      </c>
      <c r="F10" s="64">
        <f>E10/C10</f>
        <v>1.4087255478398311</v>
      </c>
      <c r="G10" s="64">
        <f>+E10/D10</f>
        <v>1.1001334529977025</v>
      </c>
      <c r="H10" s="21"/>
      <c r="I10" s="2"/>
    </row>
    <row r="11" spans="1:10" s="1" customFormat="1" ht="17.100000000000001" customHeight="1">
      <c r="A11" s="65" t="s">
        <v>3</v>
      </c>
      <c r="B11" s="66" t="s">
        <v>97</v>
      </c>
      <c r="C11" s="67">
        <f>+C12+C16+C31+C32+C33+C34</f>
        <v>20036773</v>
      </c>
      <c r="D11" s="67">
        <f>+D12+D16+D31+D32+D33+D34</f>
        <v>15816494.693806</v>
      </c>
      <c r="E11" s="67">
        <f>+E12+E16+E31+E32+E33+E34</f>
        <v>23053423.100000001</v>
      </c>
      <c r="F11" s="68">
        <f>E11/C11</f>
        <v>1.1505556857883255</v>
      </c>
      <c r="G11" s="68">
        <f>+E11/D11</f>
        <v>1.4575557698652473</v>
      </c>
      <c r="H11" s="22"/>
      <c r="I11" s="2"/>
    </row>
    <row r="12" spans="1:10" s="1" customFormat="1" ht="19.5" customHeight="1">
      <c r="A12" s="65" t="s">
        <v>8</v>
      </c>
      <c r="B12" s="66" t="s">
        <v>9</v>
      </c>
      <c r="C12" s="67">
        <f>+C13+C14</f>
        <v>4809210</v>
      </c>
      <c r="D12" s="67">
        <f>+D13+D14</f>
        <v>4400128</v>
      </c>
      <c r="E12" s="67">
        <f>+E13+E14</f>
        <v>9976499</v>
      </c>
      <c r="F12" s="68">
        <f>E12/C12</f>
        <v>2.0744569274371467</v>
      </c>
      <c r="G12" s="68">
        <f>+E12/D12</f>
        <v>2.2673201779584593</v>
      </c>
      <c r="H12" s="23"/>
      <c r="I12" s="2"/>
    </row>
    <row r="13" spans="1:10" ht="19.5" customHeight="1">
      <c r="A13" s="69">
        <v>1</v>
      </c>
      <c r="B13" s="70" t="s">
        <v>10</v>
      </c>
      <c r="C13" s="71">
        <f>4734210</f>
        <v>4734210</v>
      </c>
      <c r="D13" s="71">
        <v>4307787</v>
      </c>
      <c r="E13" s="11">
        <v>9893999</v>
      </c>
      <c r="F13" s="72">
        <f>+E13/C13</f>
        <v>2.0898944068809793</v>
      </c>
      <c r="G13" s="72">
        <f>+E13/D13</f>
        <v>2.2967707084867475</v>
      </c>
      <c r="H13" s="24"/>
      <c r="I13" s="6"/>
    </row>
    <row r="14" spans="1:10" ht="84.75" customHeight="1">
      <c r="A14" s="69">
        <v>2</v>
      </c>
      <c r="B14" s="70" t="s">
        <v>98</v>
      </c>
      <c r="C14" s="71">
        <v>75000</v>
      </c>
      <c r="D14" s="71">
        <v>92341</v>
      </c>
      <c r="E14" s="11">
        <v>82500</v>
      </c>
      <c r="F14" s="72">
        <f>E14/C14</f>
        <v>1.1000000000000001</v>
      </c>
      <c r="G14" s="72">
        <f>+E14/D14</f>
        <v>0.89342762153323008</v>
      </c>
      <c r="H14" s="24"/>
      <c r="I14" s="6"/>
    </row>
    <row r="15" spans="1:10" ht="15.75">
      <c r="A15" s="69">
        <v>3</v>
      </c>
      <c r="B15" s="70" t="s">
        <v>11</v>
      </c>
      <c r="C15" s="71"/>
      <c r="D15" s="71"/>
      <c r="E15" s="71"/>
      <c r="F15" s="72"/>
      <c r="G15" s="68"/>
      <c r="H15" s="24"/>
      <c r="I15" s="6"/>
    </row>
    <row r="16" spans="1:10" s="1" customFormat="1" ht="20.25" customHeight="1">
      <c r="A16" s="65" t="s">
        <v>12</v>
      </c>
      <c r="B16" s="66" t="s">
        <v>13</v>
      </c>
      <c r="C16" s="67">
        <v>11906555</v>
      </c>
      <c r="D16" s="67">
        <v>11101891.693806</v>
      </c>
      <c r="E16" s="60">
        <v>12495138.100000001</v>
      </c>
      <c r="F16" s="68">
        <f>E16/C16</f>
        <v>1.0494335347210004</v>
      </c>
      <c r="G16" s="68">
        <f>+E16/D16</f>
        <v>1.1254963068115071</v>
      </c>
      <c r="H16" s="2">
        <f>7099056+4907</f>
        <v>7103963</v>
      </c>
      <c r="I16" s="2"/>
      <c r="J16" s="2"/>
    </row>
    <row r="17" spans="1:9" s="25" customFormat="1" ht="17.25" customHeight="1">
      <c r="A17" s="73"/>
      <c r="B17" s="74" t="s">
        <v>14</v>
      </c>
      <c r="C17" s="75"/>
      <c r="D17" s="75"/>
      <c r="E17" s="71"/>
      <c r="F17" s="72"/>
      <c r="G17" s="68"/>
      <c r="H17" s="24">
        <f>+H16-E41-E43</f>
        <v>6716836.2999999998</v>
      </c>
    </row>
    <row r="18" spans="1:9" s="25" customFormat="1" ht="15.75" hidden="1">
      <c r="A18" s="73"/>
      <c r="B18" s="74" t="s">
        <v>99</v>
      </c>
      <c r="C18" s="76">
        <v>188867</v>
      </c>
      <c r="D18" s="76">
        <v>111754</v>
      </c>
      <c r="E18" s="75">
        <v>124000</v>
      </c>
      <c r="F18" s="72">
        <f t="shared" ref="F18:F34" si="0">E18/C18</f>
        <v>0.65654667040827674</v>
      </c>
      <c r="G18" s="68">
        <f t="shared" ref="G18:G33" si="1">+E18/D18</f>
        <v>1.1095799702918911</v>
      </c>
    </row>
    <row r="19" spans="1:9" s="25" customFormat="1" ht="15.75" hidden="1">
      <c r="A19" s="73"/>
      <c r="B19" s="74" t="s">
        <v>100</v>
      </c>
      <c r="C19" s="76">
        <v>81121</v>
      </c>
      <c r="D19" s="76">
        <v>32727</v>
      </c>
      <c r="E19" s="75">
        <v>42000</v>
      </c>
      <c r="F19" s="72">
        <f t="shared" si="0"/>
        <v>0.51774509683066039</v>
      </c>
      <c r="G19" s="68">
        <f t="shared" si="1"/>
        <v>1.2833440278668988</v>
      </c>
      <c r="H19" s="26"/>
    </row>
    <row r="20" spans="1:9" s="25" customFormat="1" ht="15.75">
      <c r="A20" s="73">
        <v>1</v>
      </c>
      <c r="B20" s="58" t="s">
        <v>15</v>
      </c>
      <c r="C20" s="59">
        <v>4578569</v>
      </c>
      <c r="D20" s="75">
        <v>3806091</v>
      </c>
      <c r="E20" s="12">
        <v>4437740.2</v>
      </c>
      <c r="F20" s="72">
        <f t="shared" si="0"/>
        <v>0.96924174343555813</v>
      </c>
      <c r="G20" s="77">
        <f t="shared" si="1"/>
        <v>1.1659574613428845</v>
      </c>
      <c r="H20" s="24"/>
    </row>
    <row r="21" spans="1:9" s="25" customFormat="1" ht="15.75">
      <c r="A21" s="73">
        <v>2</v>
      </c>
      <c r="B21" s="58" t="s">
        <v>107</v>
      </c>
      <c r="C21" s="59">
        <v>1062321</v>
      </c>
      <c r="D21" s="75">
        <v>1144421.043599</v>
      </c>
      <c r="E21" s="12">
        <v>1111860.2</v>
      </c>
      <c r="F21" s="72">
        <f t="shared" si="0"/>
        <v>1.0466329856982963</v>
      </c>
      <c r="G21" s="77">
        <f t="shared" si="1"/>
        <v>0.97154819567403095</v>
      </c>
    </row>
    <row r="22" spans="1:9" s="25" customFormat="1" ht="15.75">
      <c r="A22" s="73">
        <v>3</v>
      </c>
      <c r="B22" s="58" t="s">
        <v>16</v>
      </c>
      <c r="C22" s="59">
        <v>40290</v>
      </c>
      <c r="D22" s="75">
        <v>34784</v>
      </c>
      <c r="E22" s="12">
        <v>75000.2</v>
      </c>
      <c r="F22" s="72">
        <f t="shared" si="0"/>
        <v>1.8615090593199304</v>
      </c>
      <c r="G22" s="77">
        <f t="shared" si="1"/>
        <v>2.1561695032198713</v>
      </c>
    </row>
    <row r="23" spans="1:9" s="25" customFormat="1" ht="15.75">
      <c r="A23" s="73">
        <v>4</v>
      </c>
      <c r="B23" s="58" t="s">
        <v>17</v>
      </c>
      <c r="C23" s="59">
        <v>234381</v>
      </c>
      <c r="D23" s="75">
        <v>201097.49408500001</v>
      </c>
      <c r="E23" s="12">
        <v>218103</v>
      </c>
      <c r="F23" s="72">
        <f t="shared" si="0"/>
        <v>0.93054897794616453</v>
      </c>
      <c r="G23" s="77">
        <f t="shared" si="1"/>
        <v>1.0845634899250016</v>
      </c>
    </row>
    <row r="24" spans="1:9" s="25" customFormat="1" ht="15.75">
      <c r="A24" s="73">
        <v>5</v>
      </c>
      <c r="B24" s="58" t="s">
        <v>18</v>
      </c>
      <c r="C24" s="59">
        <v>51348</v>
      </c>
      <c r="D24" s="75">
        <v>58206.060617000003</v>
      </c>
      <c r="E24" s="12">
        <v>51322</v>
      </c>
      <c r="F24" s="72">
        <f t="shared" si="0"/>
        <v>0.99949365116460231</v>
      </c>
      <c r="G24" s="77">
        <f t="shared" si="1"/>
        <v>0.88172948754773817</v>
      </c>
    </row>
    <row r="25" spans="1:9" s="25" customFormat="1" ht="15.75">
      <c r="A25" s="73">
        <v>6</v>
      </c>
      <c r="B25" s="58" t="s">
        <v>108</v>
      </c>
      <c r="C25" s="59">
        <v>70880</v>
      </c>
      <c r="D25" s="75">
        <v>70952.359188999995</v>
      </c>
      <c r="E25" s="12">
        <v>65961</v>
      </c>
      <c r="F25" s="72">
        <f t="shared" si="0"/>
        <v>0.93060101580135435</v>
      </c>
      <c r="G25" s="77">
        <f t="shared" si="1"/>
        <v>0.92965196300655462</v>
      </c>
    </row>
    <row r="26" spans="1:9" s="25" customFormat="1" ht="15.75">
      <c r="A26" s="73">
        <v>7</v>
      </c>
      <c r="B26" s="58" t="s">
        <v>19</v>
      </c>
      <c r="C26" s="59">
        <v>1056808</v>
      </c>
      <c r="D26" s="75">
        <v>1274650.212759</v>
      </c>
      <c r="E26" s="12">
        <v>1246835</v>
      </c>
      <c r="F26" s="72">
        <f t="shared" si="0"/>
        <v>1.1798122270081226</v>
      </c>
      <c r="G26" s="77">
        <f t="shared" si="1"/>
        <v>0.97817816018812442</v>
      </c>
      <c r="H26" s="26"/>
      <c r="I26" s="27"/>
    </row>
    <row r="27" spans="1:9" s="25" customFormat="1" ht="15.75">
      <c r="A27" s="73">
        <v>8</v>
      </c>
      <c r="B27" s="58" t="s">
        <v>20</v>
      </c>
      <c r="C27" s="59">
        <v>2110266</v>
      </c>
      <c r="D27" s="75">
        <v>1473259.7693159999</v>
      </c>
      <c r="E27" s="12">
        <v>2249391</v>
      </c>
      <c r="F27" s="72">
        <f t="shared" si="0"/>
        <v>1.0659277076918265</v>
      </c>
      <c r="G27" s="77">
        <f t="shared" si="1"/>
        <v>1.5268122070857468</v>
      </c>
      <c r="H27" s="26"/>
      <c r="I27" s="27"/>
    </row>
    <row r="28" spans="1:9" s="25" customFormat="1" ht="15.75">
      <c r="A28" s="73">
        <v>9</v>
      </c>
      <c r="B28" s="58" t="s">
        <v>21</v>
      </c>
      <c r="C28" s="59">
        <v>176327</v>
      </c>
      <c r="D28" s="75">
        <v>191010.77794800003</v>
      </c>
      <c r="E28" s="12">
        <v>155931</v>
      </c>
      <c r="F28" s="72">
        <f t="shared" si="0"/>
        <v>0.88432854866242838</v>
      </c>
      <c r="G28" s="77">
        <f t="shared" si="1"/>
        <v>0.81634660449605623</v>
      </c>
    </row>
    <row r="29" spans="1:9" s="25" customFormat="1" ht="15.75">
      <c r="A29" s="73">
        <v>10</v>
      </c>
      <c r="B29" s="58" t="s">
        <v>109</v>
      </c>
      <c r="C29" s="59">
        <v>2191304</v>
      </c>
      <c r="D29" s="75">
        <v>2324708.5655680001</v>
      </c>
      <c r="E29" s="12">
        <v>2495976</v>
      </c>
      <c r="F29" s="72">
        <f t="shared" si="0"/>
        <v>1.1390368474661663</v>
      </c>
      <c r="G29" s="77">
        <f t="shared" si="1"/>
        <v>1.0736726473884497</v>
      </c>
      <c r="H29" s="26"/>
      <c r="I29" s="27"/>
    </row>
    <row r="30" spans="1:9" s="25" customFormat="1" ht="15.75" hidden="1">
      <c r="A30" s="73">
        <v>11</v>
      </c>
      <c r="B30" s="74" t="s">
        <v>22</v>
      </c>
      <c r="C30" s="75">
        <v>64073</v>
      </c>
      <c r="D30" s="75">
        <v>44746</v>
      </c>
      <c r="E30" s="75">
        <v>48000</v>
      </c>
      <c r="F30" s="72">
        <f t="shared" si="0"/>
        <v>0.74914550590732443</v>
      </c>
      <c r="G30" s="68">
        <f t="shared" si="1"/>
        <v>1.0727215840522057</v>
      </c>
      <c r="H30" s="24"/>
    </row>
    <row r="31" spans="1:9" s="1" customFormat="1" ht="31.5">
      <c r="A31" s="65" t="s">
        <v>23</v>
      </c>
      <c r="B31" s="66" t="s">
        <v>24</v>
      </c>
      <c r="C31" s="67">
        <v>13979</v>
      </c>
      <c r="D31" s="78">
        <v>700</v>
      </c>
      <c r="E31" s="13">
        <v>4157</v>
      </c>
      <c r="F31" s="68">
        <f t="shared" si="0"/>
        <v>0.2973746333786394</v>
      </c>
      <c r="G31" s="68">
        <f t="shared" si="1"/>
        <v>5.9385714285714286</v>
      </c>
      <c r="H31" s="23"/>
      <c r="I31" s="2"/>
    </row>
    <row r="32" spans="1:9" s="1" customFormat="1" ht="21" customHeight="1">
      <c r="A32" s="65" t="s">
        <v>25</v>
      </c>
      <c r="B32" s="66" t="s">
        <v>26</v>
      </c>
      <c r="C32" s="79">
        <v>1450</v>
      </c>
      <c r="D32" s="79">
        <v>1450</v>
      </c>
      <c r="E32" s="60">
        <v>1450</v>
      </c>
      <c r="F32" s="68">
        <f t="shared" si="0"/>
        <v>1</v>
      </c>
      <c r="G32" s="68">
        <f t="shared" si="1"/>
        <v>1</v>
      </c>
    </row>
    <row r="33" spans="1:9" s="1" customFormat="1" ht="19.5" customHeight="1">
      <c r="A33" s="65" t="s">
        <v>27</v>
      </c>
      <c r="B33" s="66" t="s">
        <v>101</v>
      </c>
      <c r="C33" s="79">
        <v>576179</v>
      </c>
      <c r="D33" s="79">
        <v>312325</v>
      </c>
      <c r="E33" s="60">
        <v>576179</v>
      </c>
      <c r="F33" s="68">
        <f t="shared" si="0"/>
        <v>1</v>
      </c>
      <c r="G33" s="68">
        <f t="shared" si="1"/>
        <v>1.8448058912991274</v>
      </c>
    </row>
    <row r="34" spans="1:9" s="1" customFormat="1" ht="27.75" customHeight="1">
      <c r="A34" s="65" t="s">
        <v>28</v>
      </c>
      <c r="B34" s="66" t="s">
        <v>29</v>
      </c>
      <c r="C34" s="79">
        <v>2729400</v>
      </c>
      <c r="D34" s="79"/>
      <c r="E34" s="67"/>
      <c r="F34" s="68">
        <f t="shared" si="0"/>
        <v>0</v>
      </c>
      <c r="G34" s="186"/>
    </row>
    <row r="35" spans="1:9" s="1" customFormat="1" ht="28.5" customHeight="1">
      <c r="A35" s="69">
        <v>1</v>
      </c>
      <c r="B35" s="70" t="s">
        <v>102</v>
      </c>
      <c r="C35" s="80">
        <f>2729400-601000</f>
        <v>2128400</v>
      </c>
      <c r="D35" s="79"/>
      <c r="E35" s="67"/>
      <c r="F35" s="68"/>
      <c r="G35" s="188"/>
    </row>
    <row r="36" spans="1:9" s="1" customFormat="1" ht="34.5" customHeight="1">
      <c r="A36" s="69">
        <v>2</v>
      </c>
      <c r="B36" s="70" t="s">
        <v>103</v>
      </c>
      <c r="C36" s="80">
        <v>601000</v>
      </c>
      <c r="D36" s="79"/>
      <c r="E36" s="67"/>
      <c r="F36" s="68"/>
      <c r="G36" s="187"/>
    </row>
    <row r="37" spans="1:9" s="30" customFormat="1" ht="31.5">
      <c r="A37" s="65" t="s">
        <v>4</v>
      </c>
      <c r="B37" s="66" t="s">
        <v>58</v>
      </c>
      <c r="C37" s="81">
        <f>SUM(C39:C43)-C39</f>
        <v>3088570</v>
      </c>
      <c r="D37" s="81">
        <f>+D39+D42+D43</f>
        <v>1977103</v>
      </c>
      <c r="E37" s="81">
        <f>+E39+E42+E43</f>
        <v>4093738.3866590001</v>
      </c>
      <c r="F37" s="68">
        <f>E37/C37</f>
        <v>1.3254478242872916</v>
      </c>
      <c r="G37" s="68">
        <f t="shared" ref="G37:G44" si="2">+E37/D37</f>
        <v>2.0705741616187927</v>
      </c>
      <c r="H37" s="28"/>
      <c r="I37" s="29"/>
    </row>
    <row r="38" spans="1:9" s="32" customFormat="1" ht="15.75" hidden="1">
      <c r="A38" s="73"/>
      <c r="B38" s="70" t="s">
        <v>14</v>
      </c>
      <c r="C38" s="82"/>
      <c r="D38" s="82"/>
      <c r="E38" s="82"/>
      <c r="F38" s="72"/>
      <c r="G38" s="68" t="e">
        <f t="shared" si="2"/>
        <v>#DIV/0!</v>
      </c>
      <c r="H38" s="31"/>
    </row>
    <row r="39" spans="1:9" s="29" customFormat="1" ht="15.75">
      <c r="A39" s="69">
        <v>1</v>
      </c>
      <c r="B39" s="70" t="s">
        <v>30</v>
      </c>
      <c r="C39" s="83">
        <f>+C40+C41</f>
        <v>800732</v>
      </c>
      <c r="D39" s="83">
        <f>+D40+D41</f>
        <v>555744</v>
      </c>
      <c r="E39" s="80">
        <f>+E40+E41</f>
        <v>833374.7</v>
      </c>
      <c r="F39" s="72">
        <f>+E39/C39</f>
        <v>1.0407660740422513</v>
      </c>
      <c r="G39" s="72">
        <f t="shared" si="2"/>
        <v>1.4995658072781712</v>
      </c>
      <c r="H39" s="28"/>
    </row>
    <row r="40" spans="1:9" s="32" customFormat="1" ht="15.75">
      <c r="A40" s="73"/>
      <c r="B40" s="74" t="s">
        <v>31</v>
      </c>
      <c r="C40" s="82">
        <f>350122+310300</f>
        <v>660422</v>
      </c>
      <c r="D40" s="82">
        <f>200085+208200.5</f>
        <v>408285.5</v>
      </c>
      <c r="E40" s="75">
        <v>686953</v>
      </c>
      <c r="F40" s="72">
        <f>E40/C40</f>
        <v>1.0401727986045286</v>
      </c>
      <c r="G40" s="72">
        <f t="shared" si="2"/>
        <v>1.6825309740365504</v>
      </c>
      <c r="H40" s="31"/>
    </row>
    <row r="41" spans="1:9" s="32" customFormat="1" ht="15.75">
      <c r="A41" s="73"/>
      <c r="B41" s="74" t="s">
        <v>13</v>
      </c>
      <c r="C41" s="82">
        <f>37610+102700</f>
        <v>140310</v>
      </c>
      <c r="D41" s="82">
        <f>67338+80120.5</f>
        <v>147458.5</v>
      </c>
      <c r="E41" s="75">
        <v>146421.70000000001</v>
      </c>
      <c r="F41" s="72">
        <f>E41/C41</f>
        <v>1.0435585489273751</v>
      </c>
      <c r="G41" s="72">
        <f t="shared" si="2"/>
        <v>0.99296886920726857</v>
      </c>
      <c r="H41" s="31"/>
    </row>
    <row r="42" spans="1:9" s="29" customFormat="1" ht="31.5">
      <c r="A42" s="69">
        <v>2</v>
      </c>
      <c r="B42" s="70" t="s">
        <v>53</v>
      </c>
      <c r="C42" s="83">
        <v>2121225</v>
      </c>
      <c r="D42" s="83">
        <v>1274804</v>
      </c>
      <c r="E42" s="71">
        <v>3019658.6866589999</v>
      </c>
      <c r="F42" s="72">
        <f>E42/C42</f>
        <v>1.4235447379033341</v>
      </c>
      <c r="G42" s="72">
        <f t="shared" si="2"/>
        <v>2.3687238874830951</v>
      </c>
      <c r="H42" s="28"/>
    </row>
    <row r="43" spans="1:9" s="29" customFormat="1" ht="31.5">
      <c r="A43" s="135">
        <v>3</v>
      </c>
      <c r="B43" s="136" t="s">
        <v>104</v>
      </c>
      <c r="C43" s="138">
        <v>166613</v>
      </c>
      <c r="D43" s="138">
        <v>146555</v>
      </c>
      <c r="E43" s="137">
        <v>240705</v>
      </c>
      <c r="F43" s="61">
        <f>E43/C43</f>
        <v>1.4446951918517763</v>
      </c>
      <c r="G43" s="61">
        <f t="shared" si="2"/>
        <v>1.6424209341202962</v>
      </c>
      <c r="H43" s="28"/>
    </row>
    <row r="44" spans="1:9" s="29" customFormat="1" ht="15.75">
      <c r="A44" s="139" t="s">
        <v>32</v>
      </c>
      <c r="B44" s="140" t="s">
        <v>46</v>
      </c>
      <c r="C44" s="142"/>
      <c r="D44" s="140">
        <v>11818502</v>
      </c>
      <c r="E44" s="141">
        <v>5430100</v>
      </c>
      <c r="F44" s="143"/>
      <c r="G44" s="143">
        <f t="shared" si="2"/>
        <v>0.45945755223462331</v>
      </c>
      <c r="H44" s="33"/>
      <c r="I44" s="34"/>
    </row>
    <row r="45" spans="1:9" s="29" customFormat="1" ht="44.25" customHeight="1">
      <c r="B45" s="209"/>
      <c r="C45" s="209"/>
      <c r="D45" s="209"/>
      <c r="E45" s="209"/>
      <c r="F45" s="209"/>
      <c r="G45" s="209"/>
      <c r="I45" s="35"/>
    </row>
    <row r="46" spans="1:9" s="29" customFormat="1" ht="24" customHeight="1">
      <c r="A46" s="36"/>
      <c r="B46" s="37"/>
      <c r="C46" s="38"/>
      <c r="D46" s="38"/>
      <c r="E46" s="39"/>
      <c r="F46" s="40"/>
      <c r="G46" s="39"/>
    </row>
    <row r="47" spans="1:9" s="29" customFormat="1" ht="24" customHeight="1">
      <c r="A47" s="36"/>
      <c r="B47" s="37"/>
      <c r="C47" s="38"/>
      <c r="D47" s="38"/>
      <c r="E47" s="39"/>
      <c r="F47" s="40"/>
      <c r="G47" s="39"/>
    </row>
    <row r="48" spans="1:9" s="29" customFormat="1" ht="24" customHeight="1">
      <c r="A48" s="36"/>
      <c r="B48" s="37"/>
      <c r="C48" s="38"/>
      <c r="D48" s="38"/>
      <c r="E48" s="39"/>
      <c r="F48" s="40"/>
      <c r="G48" s="39"/>
    </row>
    <row r="49" spans="1:13" s="29" customFormat="1" ht="24" customHeight="1">
      <c r="A49" s="36"/>
      <c r="B49" s="37"/>
      <c r="C49" s="38"/>
      <c r="D49" s="38"/>
      <c r="E49" s="39"/>
      <c r="F49" s="40"/>
      <c r="G49" s="39"/>
    </row>
    <row r="50" spans="1:13" s="29" customFormat="1" ht="15.75">
      <c r="A50" s="210"/>
      <c r="B50" s="210"/>
      <c r="C50" s="210"/>
      <c r="D50" s="210"/>
      <c r="E50" s="210"/>
      <c r="F50" s="210"/>
      <c r="G50" s="210"/>
    </row>
    <row r="51" spans="1:13" ht="16.5" customHeight="1">
      <c r="A51" s="211"/>
      <c r="B51" s="211"/>
      <c r="C51" s="212"/>
      <c r="D51" s="212"/>
      <c r="E51" s="212"/>
      <c r="F51" s="212"/>
      <c r="G51" s="212"/>
    </row>
    <row r="52" spans="1:13" ht="14.25" customHeight="1">
      <c r="A52" s="207"/>
      <c r="B52" s="207"/>
      <c r="C52" s="42"/>
      <c r="D52" s="42"/>
      <c r="E52" s="42"/>
      <c r="F52" s="42"/>
      <c r="G52" s="42"/>
      <c r="K52" s="6">
        <f>2096000-K53</f>
        <v>-809957</v>
      </c>
    </row>
    <row r="53" spans="1:13" ht="14.25" customHeight="1">
      <c r="F53" s="42"/>
      <c r="G53" s="42"/>
      <c r="H53" s="208"/>
      <c r="I53" s="208"/>
      <c r="J53" s="43"/>
      <c r="K53" s="44">
        <f>+K54+K59</f>
        <v>2905957</v>
      </c>
      <c r="L53" s="42"/>
      <c r="M53" s="42"/>
    </row>
    <row r="54" spans="1:13" ht="14.25" customHeight="1">
      <c r="F54" s="42"/>
      <c r="G54" s="42"/>
      <c r="H54" s="41"/>
      <c r="I54" s="45"/>
      <c r="J54" s="45"/>
      <c r="K54" s="44">
        <f>SUM(K55:K58)</f>
        <v>1499628</v>
      </c>
      <c r="L54" s="42"/>
      <c r="M54" s="42"/>
    </row>
    <row r="55" spans="1:13" ht="15.75">
      <c r="F55" s="8"/>
      <c r="H55" s="46"/>
      <c r="I55" s="47"/>
      <c r="J55" s="48"/>
      <c r="K55" s="5">
        <f>106804-K56</f>
        <v>25968</v>
      </c>
      <c r="L55" s="49" t="s">
        <v>33</v>
      </c>
      <c r="M55" s="8"/>
    </row>
    <row r="56" spans="1:13" ht="15.75">
      <c r="F56" s="8"/>
      <c r="H56" s="46"/>
      <c r="I56" s="47"/>
      <c r="J56" s="48"/>
      <c r="K56" s="5">
        <v>80836</v>
      </c>
      <c r="L56" s="49" t="s">
        <v>33</v>
      </c>
      <c r="M56" s="8"/>
    </row>
    <row r="57" spans="1:13" ht="15.75">
      <c r="F57" s="8"/>
      <c r="H57" s="46"/>
      <c r="I57" s="47"/>
      <c r="J57" s="48"/>
      <c r="K57" s="5">
        <v>805450</v>
      </c>
      <c r="L57" s="49" t="s">
        <v>34</v>
      </c>
      <c r="M57" s="8"/>
    </row>
    <row r="58" spans="1:13" ht="15.75">
      <c r="F58" s="8"/>
      <c r="H58" s="46"/>
      <c r="I58" s="47"/>
      <c r="J58" s="48"/>
      <c r="K58" s="5">
        <f>576374+11000</f>
        <v>587374</v>
      </c>
      <c r="L58" s="49" t="s">
        <v>34</v>
      </c>
      <c r="M58" s="8"/>
    </row>
    <row r="59" spans="1:13" ht="15.75">
      <c r="F59" s="8"/>
      <c r="H59" s="46"/>
      <c r="I59" s="50"/>
      <c r="J59" s="51"/>
      <c r="K59" s="52">
        <f>SUM(K60:K63)</f>
        <v>1406329</v>
      </c>
      <c r="L59" s="8"/>
      <c r="M59" s="8"/>
    </row>
    <row r="60" spans="1:13" ht="15.75">
      <c r="F60" s="3"/>
      <c r="H60" s="53"/>
      <c r="I60" s="54"/>
      <c r="J60" s="54"/>
      <c r="K60" s="5">
        <v>120935</v>
      </c>
      <c r="L60" s="49" t="s">
        <v>35</v>
      </c>
      <c r="M60" s="3"/>
    </row>
    <row r="61" spans="1:13" ht="15.75">
      <c r="H61" s="53"/>
      <c r="I61" s="54"/>
      <c r="J61" s="54"/>
      <c r="K61" s="5">
        <f>19445+32337-K55</f>
        <v>25814</v>
      </c>
      <c r="L61" s="6" t="s">
        <v>36</v>
      </c>
      <c r="M61" s="6"/>
    </row>
    <row r="62" spans="1:13" ht="15.75">
      <c r="H62" s="49"/>
      <c r="I62" s="55"/>
      <c r="J62" s="55"/>
      <c r="K62" s="5">
        <f>988030-K57</f>
        <v>182580</v>
      </c>
      <c r="L62" s="6" t="s">
        <v>36</v>
      </c>
      <c r="M62" s="6"/>
    </row>
    <row r="63" spans="1:13" s="1" customFormat="1" ht="15.75">
      <c r="F63" s="2"/>
      <c r="G63" s="3"/>
      <c r="H63" s="4"/>
      <c r="I63" s="54"/>
      <c r="J63" s="54"/>
      <c r="K63" s="5">
        <f>1077000</f>
        <v>1077000</v>
      </c>
      <c r="L63" s="2"/>
      <c r="M63" s="2"/>
    </row>
    <row r="64" spans="1:13" ht="17.100000000000001" customHeight="1">
      <c r="B64" s="7"/>
    </row>
    <row r="65" spans="2:2" ht="17.100000000000001" customHeight="1">
      <c r="B65" s="10"/>
    </row>
    <row r="66" spans="2:2" ht="17.100000000000001" customHeight="1">
      <c r="B66" s="56"/>
    </row>
    <row r="67" spans="2:2" ht="17.100000000000001" customHeight="1">
      <c r="B67" s="56"/>
    </row>
  </sheetData>
  <mergeCells count="15">
    <mergeCell ref="A3:G3"/>
    <mergeCell ref="A4:G4"/>
    <mergeCell ref="E6:G6"/>
    <mergeCell ref="A7:A8"/>
    <mergeCell ref="B7:B8"/>
    <mergeCell ref="C7:C8"/>
    <mergeCell ref="D7:D8"/>
    <mergeCell ref="E7:E8"/>
    <mergeCell ref="F7:G7"/>
    <mergeCell ref="A52:B52"/>
    <mergeCell ref="H53:I53"/>
    <mergeCell ref="B45:G45"/>
    <mergeCell ref="A50:G50"/>
    <mergeCell ref="A51:B51"/>
    <mergeCell ref="C51:G51"/>
  </mergeCells>
  <printOptions horizontalCentered="1"/>
  <pageMargins left="0.5" right="0.25" top="0.38" bottom="0.35" header="0.511811023622047" footer="0"/>
  <pageSetup paperSize="9" scale="9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60-CK</vt:lpstr>
      <vt:lpstr>59-CK</vt:lpstr>
      <vt:lpstr>61-CK</vt:lpstr>
      <vt:lpstr>'59-CK'!Print_Area</vt:lpstr>
      <vt:lpstr>'60-CK'!Print_Area</vt:lpstr>
      <vt:lpstr>'60-CK'!Print_Titles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2019-12-12T02:27:19Z</cp:lastPrinted>
  <dcterms:created xsi:type="dcterms:W3CDTF">2019-01-03T00:35:31Z</dcterms:created>
  <dcterms:modified xsi:type="dcterms:W3CDTF">2019-12-13T01:22:17Z</dcterms:modified>
</cp:coreProperties>
</file>