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GA_NS\Cong khai thuc hien DT,QT\Nam 2020\"/>
    </mc:Choice>
  </mc:AlternateContent>
  <bookViews>
    <workbookView xWindow="240" yWindow="75" windowWidth="19440" windowHeight="7935" activeTab="1"/>
  </bookViews>
  <sheets>
    <sheet name="59" sheetId="1" r:id="rId1"/>
    <sheet name="60" sheetId="5" r:id="rId2"/>
    <sheet name="61" sheetId="3" r:id="rId3"/>
    <sheet name="Sheet1" sheetId="4" r:id="rId4"/>
  </sheets>
  <definedNames>
    <definedName name="_xlnm.Print_Area" localSheetId="1">'60'!$A$1:$G$37</definedName>
    <definedName name="_xlnm.Print_Titles" localSheetId="2">'61'!$5:$8</definedName>
  </definedNames>
  <calcPr calcId="152511"/>
</workbook>
</file>

<file path=xl/calcChain.xml><?xml version="1.0" encoding="utf-8"?>
<calcChain xmlns="http://schemas.openxmlformats.org/spreadsheetml/2006/main">
  <c r="G23" i="1" l="1"/>
  <c r="F23" i="1"/>
  <c r="E23" i="1"/>
  <c r="G9" i="3"/>
  <c r="E9" i="3"/>
  <c r="C9" i="3"/>
  <c r="G35" i="3"/>
  <c r="G34" i="3"/>
  <c r="G33" i="3"/>
  <c r="C33" i="3"/>
  <c r="C34" i="3"/>
  <c r="D10" i="3"/>
  <c r="E25" i="3"/>
  <c r="E24" i="3"/>
  <c r="E23" i="3"/>
  <c r="E22" i="3"/>
  <c r="E20" i="3"/>
  <c r="E17" i="3"/>
  <c r="E15" i="3"/>
  <c r="E12" i="3"/>
  <c r="D15" i="3"/>
  <c r="D12" i="3"/>
  <c r="F33" i="3"/>
  <c r="F35" i="3"/>
  <c r="F34" i="3"/>
  <c r="E33" i="3"/>
  <c r="E18" i="1" l="1"/>
  <c r="C18" i="1"/>
  <c r="C12" i="3"/>
  <c r="C11" i="3" s="1"/>
  <c r="I15" i="3"/>
  <c r="I9" i="3"/>
  <c r="C10" i="3" l="1"/>
  <c r="C17" i="1"/>
  <c r="E11" i="3"/>
  <c r="E17" i="1" s="1"/>
  <c r="G17" i="1" s="1"/>
  <c r="C16" i="1"/>
  <c r="C15" i="1" s="1"/>
  <c r="D11" i="5" l="1"/>
  <c r="F11" i="5" s="1"/>
  <c r="G11" i="5"/>
  <c r="F12" i="5"/>
  <c r="G12" i="5"/>
  <c r="F13" i="5"/>
  <c r="G13" i="5"/>
  <c r="F14" i="5"/>
  <c r="G14" i="5"/>
  <c r="F15" i="5"/>
  <c r="G15" i="5"/>
  <c r="F16" i="5"/>
  <c r="G16" i="5"/>
  <c r="F17" i="5"/>
  <c r="G17" i="5"/>
  <c r="C18" i="5"/>
  <c r="C10" i="5" s="1"/>
  <c r="D18" i="5"/>
  <c r="E18" i="5"/>
  <c r="G18" i="5" s="1"/>
  <c r="F18" i="5"/>
  <c r="F19" i="5"/>
  <c r="G19" i="5"/>
  <c r="F20" i="5"/>
  <c r="G20" i="5"/>
  <c r="F21" i="5"/>
  <c r="G21" i="5"/>
  <c r="G22" i="5"/>
  <c r="F23" i="5"/>
  <c r="G23" i="5"/>
  <c r="F24" i="5"/>
  <c r="G24" i="5"/>
  <c r="F25" i="5"/>
  <c r="G25" i="5"/>
  <c r="E26" i="5"/>
  <c r="F26" i="5"/>
  <c r="G26" i="5"/>
  <c r="C27" i="5"/>
  <c r="D27" i="5"/>
  <c r="F28" i="5"/>
  <c r="G28" i="5"/>
  <c r="H28" i="5"/>
  <c r="C29" i="5"/>
  <c r="E29" i="5"/>
  <c r="E27" i="5" s="1"/>
  <c r="F29" i="5"/>
  <c r="G29" i="5"/>
  <c r="H29" i="5"/>
  <c r="E33" i="5"/>
  <c r="D35" i="5"/>
  <c r="E35" i="5"/>
  <c r="F35" i="5"/>
  <c r="C36" i="5"/>
  <c r="E36" i="5"/>
  <c r="F36" i="5"/>
  <c r="G36" i="5"/>
  <c r="H36" i="5"/>
  <c r="C37" i="5"/>
  <c r="C35" i="5" s="1"/>
  <c r="G35" i="5" s="1"/>
  <c r="E37" i="5"/>
  <c r="F37" i="5"/>
  <c r="C9" i="5" l="1"/>
  <c r="C8" i="5" s="1"/>
  <c r="F27" i="5"/>
  <c r="G27" i="5"/>
  <c r="E10" i="5"/>
  <c r="G37" i="5"/>
  <c r="D10" i="5"/>
  <c r="D18" i="1"/>
  <c r="D19" i="1"/>
  <c r="D9" i="5" l="1"/>
  <c r="D8" i="5" s="1"/>
  <c r="E9" i="5"/>
  <c r="F10" i="5"/>
  <c r="G10" i="5"/>
  <c r="D11" i="3"/>
  <c r="D17" i="1" l="1"/>
  <c r="D16" i="1"/>
  <c r="E8" i="5"/>
  <c r="F9" i="5"/>
  <c r="G9" i="5"/>
  <c r="H8" i="5" l="1"/>
  <c r="F8" i="5"/>
  <c r="G8" i="5"/>
  <c r="G13" i="3"/>
  <c r="D21" i="1"/>
  <c r="D20" i="1"/>
  <c r="D33" i="3" l="1"/>
  <c r="E10" i="3"/>
  <c r="D23" i="1" l="1"/>
  <c r="D9" i="3"/>
  <c r="D22" i="1"/>
  <c r="F26" i="3"/>
  <c r="F25" i="3"/>
  <c r="F24" i="3"/>
  <c r="F23" i="3"/>
  <c r="F22" i="3"/>
  <c r="F21" i="3"/>
  <c r="F20" i="3"/>
  <c r="F19" i="3"/>
  <c r="F18" i="3"/>
  <c r="F17" i="3"/>
  <c r="F13" i="3"/>
  <c r="F12" i="3"/>
  <c r="G12" i="3"/>
  <c r="G26" i="3" l="1"/>
  <c r="G25" i="3"/>
  <c r="G24" i="3"/>
  <c r="G22" i="3"/>
  <c r="G21" i="3"/>
  <c r="G20" i="3"/>
  <c r="G19" i="3"/>
  <c r="G18" i="3"/>
  <c r="D15" i="1"/>
  <c r="F11" i="3" l="1"/>
  <c r="F17" i="1"/>
  <c r="G23" i="3"/>
  <c r="G11" i="3"/>
  <c r="G17" i="3"/>
  <c r="F15" i="3" l="1"/>
  <c r="G15" i="3"/>
  <c r="F10" i="3" l="1"/>
  <c r="G10" i="3"/>
  <c r="F18" i="1"/>
  <c r="E16" i="1"/>
  <c r="G18" i="1"/>
  <c r="F9" i="3" l="1"/>
  <c r="E15" i="1"/>
  <c r="I15" i="1" s="1"/>
  <c r="F16" i="1"/>
  <c r="G16" i="1"/>
  <c r="F15" i="1" l="1"/>
  <c r="G15" i="1"/>
</calcChain>
</file>

<file path=xl/sharedStrings.xml><?xml version="1.0" encoding="utf-8"?>
<sst xmlns="http://schemas.openxmlformats.org/spreadsheetml/2006/main" count="228" uniqueCount="159">
  <si>
    <t>STT</t>
  </si>
  <si>
    <t>NỘI DUNG</t>
  </si>
  <si>
    <t xml:space="preserve">DỰ TOÁN NĂM </t>
  </si>
  <si>
    <t>DỰ TOÁN NĂM</t>
  </si>
  <si>
    <t>CÙNG KỲ NĂM TRƯỚC</t>
  </si>
  <si>
    <t>A</t>
  </si>
  <si>
    <t>B</t>
  </si>
  <si>
    <t>3=2/1</t>
  </si>
  <si>
    <t>TỔNG NGUỒN THU NSNN TRÊN ĐỊA BÀN</t>
  </si>
  <si>
    <t>I</t>
  </si>
  <si>
    <t>Thu cân đối NSNN</t>
  </si>
  <si>
    <t>Thu nội địa</t>
  </si>
  <si>
    <t>Thu từ dầu thô</t>
  </si>
  <si>
    <t>Thu cân đối từ hoạt động xuất khẩu, nhập khẩu</t>
  </si>
  <si>
    <t>Thu viện trợ</t>
  </si>
  <si>
    <t>II</t>
  </si>
  <si>
    <t>Thu chuyển nguồn từ năm trước chuyển sang</t>
  </si>
  <si>
    <t>TỔNG CHI NSĐP</t>
  </si>
  <si>
    <t> I</t>
  </si>
  <si>
    <t>Chi cân đối NSĐP</t>
  </si>
  <si>
    <t>Chi đầu tư phát triển</t>
  </si>
  <si>
    <t>Chi thường xuyên</t>
  </si>
  <si>
    <t>Chi trả nợ lãi các khoản do chính quyền địa phương vay</t>
  </si>
  <si>
    <t>Chi bổ sung quỹ dự trữ tài chính</t>
  </si>
  <si>
    <t>Dự phòng ngân sách</t>
  </si>
  <si>
    <t>III</t>
  </si>
  <si>
    <t>Chi từ nguồn bổ sung có mục tiêu từ NSTW cho NSĐP</t>
  </si>
  <si>
    <t>C</t>
  </si>
  <si>
    <t>BỘI CHI NSĐP/ BỘI THU NSĐP</t>
  </si>
  <si>
    <t>D</t>
  </si>
  <si>
    <t>CHI TRẢ NỢ GỐC</t>
  </si>
  <si>
    <t>Biểu số 59/CK-NSNN</t>
  </si>
  <si>
    <t>UBND TỈNH QUẢNG NAM</t>
  </si>
  <si>
    <t>Đơn vị: Triệu đồng</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</si>
  <si>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</si>
  <si>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</si>
  <si>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</si>
  <si>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</si>
  <si>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</si>
  <si>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</si>
  <si>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</si>
  <si>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</si>
  <si>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</si>
  <si>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</si>
  <si>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phi nông nghiệp</t>
  </si>
  <si>
    <t>Thu tiền sử dụng đất</t>
  </si>
  <si>
    <t>Tiền cho thuê đất, thuê mặt nước</t>
  </si>
  <si>
    <t>Tiền cho thuê và tiền bán nhà ở thuộc sở hữu nhà nước</t>
  </si>
  <si>
    <t>Thu từ hoạt động xổ số kiến thiết</t>
  </si>
  <si>
    <t>Thu khác ngân sách</t>
  </si>
  <si>
    <t>Thu từ hoạt động xuất nhập khẩu</t>
  </si>
  <si>
    <t>Thuế giá trị gia tăng thu từ hàng hóa nhập khẩu</t>
  </si>
  <si>
    <t>Thuế xuất khẩu</t>
  </si>
  <si>
    <t>Thuế nhập khẩu</t>
  </si>
  <si>
    <t>Thuế tiêu tiêu thụ đặc biệt thu từ hàng hóa nhập khẩu</t>
  </si>
  <si>
    <t>Thuế bảo vệ môi trường thu từ hàng hóa nhập khẩu</t>
  </si>
  <si>
    <t>IV</t>
  </si>
  <si>
    <t xml:space="preserve">THU NSĐP ĐƯỢC HƯỞNG THEO PHÂN CẤP </t>
  </si>
  <si>
    <t>Từ các khoản thu phân chia</t>
  </si>
  <si>
    <t>Các khoản thu NSĐP được hưởng 100%</t>
  </si>
  <si>
    <t>Biểu số 60/CK-NSNN</t>
  </si>
  <si>
    <t>CHI CÂN ĐỐI NSĐP</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</si>
  <si>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</si>
  <si>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</si>
  <si>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</si>
  <si>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</si>
  <si>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</si>
  <si>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</si>
  <si>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</si>
  <si>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</si>
  <si>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</si>
  <si>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</si>
  <si>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</si>
  <si>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</si>
  <si>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</si>
  <si>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</si>
  <si>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V</t>
  </si>
  <si>
    <t>CHI TỪ NGUỒN BỔ SUNG CÓ MỤC TIÊU TỪ NSTW CHO NSĐP</t>
  </si>
  <si>
    <t>Biểu số 61/CK-NSNN</t>
  </si>
  <si>
    <t>VI</t>
  </si>
  <si>
    <t>CÙNG KỲ CÁC NĂM TRƯỚC</t>
  </si>
  <si>
    <t>Thu từ quỹ đất công ích và thu hoa lợi công sản khác, thu khác ngân sách xã</t>
  </si>
  <si>
    <t>GHI CHÚ</t>
  </si>
  <si>
    <t>Ghi chú</t>
  </si>
  <si>
    <t>5</t>
  </si>
  <si>
    <t>ĐVT: Triệu đồng</t>
  </si>
  <si>
    <t>TỔNG CHI NSĐP (A+B)</t>
  </si>
  <si>
    <t>TT</t>
  </si>
  <si>
    <t>Nội dung</t>
  </si>
  <si>
    <t>Biểu mẫu</t>
  </si>
  <si>
    <t xml:space="preserve">33-45 </t>
  </si>
  <si>
    <t>46-58</t>
  </si>
  <si>
    <t>Công khai số liệu và thuyết minh tình hình thực hiện dự toán NSĐP quý đã được báo cáo UBND cấp tỉnh</t>
  </si>
  <si>
    <t>Công khai số liệu và thuyết minh tình hình thực hiện dự toán NSĐP 6 tháng đã được báo cáo UBND cấp tỉnh</t>
  </si>
  <si>
    <t>Công khai số liệu và thuyết minh tình hình thực hiện dự toán NSĐP năm đã được báo cáo UBND cấp tỉnh</t>
  </si>
  <si>
    <t>59-61</t>
  </si>
  <si>
    <t>Công khai số liệu và thuyết minh quyết toán NSĐP đã được HĐND cấp tỉnh phê chuẩn</t>
  </si>
  <si>
    <t>62-68</t>
  </si>
  <si>
    <t>Khi UBND tỉnh trình HĐND tỉnh</t>
  </si>
  <si>
    <t>Công khai trên cổng thông tin điện tử của UBND tỉnh và Cổng thông tin của Sở Tài chính</t>
  </si>
  <si>
    <t>Vốn đầu tư thực hiện thuộc nguồn vốn NSNN do địa phương quản lý</t>
  </si>
  <si>
    <t>002.T/BCS-XDĐT</t>
  </si>
  <si>
    <t>Tháng</t>
  </si>
  <si>
    <t>Ngáy 12 sau tháng báo cáo</t>
  </si>
  <si>
    <t>Thu, vay NSNN tỉnh</t>
  </si>
  <si>
    <t>004.Q/BCS-TKQG</t>
  </si>
  <si>
    <t>Qúy</t>
  </si>
  <si>
    <t>Ngày 12 tháng đầu quý sau quý báo cáo</t>
  </si>
  <si>
    <t>Chi ngân sách nhà nước tỉnh</t>
  </si>
  <si>
    <t>005.Q/BCS-TKQG</t>
  </si>
  <si>
    <t>Chi NSNN tỉnh cho một số lĩnh vực</t>
  </si>
  <si>
    <t>006.H/BCS-TKQG</t>
  </si>
  <si>
    <t>6 tháng</t>
  </si>
  <si>
    <t>Ngày 12/7</t>
  </si>
  <si>
    <t>Năm</t>
  </si>
  <si>
    <t>Gía trị tài sản cố định của cơ quan hành chính và đơn vị sự nghiệp NN trên địa bàn</t>
  </si>
  <si>
    <t>013.N/BCS-XDĐT</t>
  </si>
  <si>
    <t>28/3 năm sau năm báo cáo</t>
  </si>
  <si>
    <t>Vốn đầu tư thực hiện trên địa bàn theo nguồn vốn và khoản mục đầu tư</t>
  </si>
  <si>
    <t>006.N/BCS-XDĐT</t>
  </si>
  <si>
    <t>12/02 năm sau</t>
  </si>
  <si>
    <t>Vốn đầu tư thực hiện trên địa bàn theo mục đích đầu tư</t>
  </si>
  <si>
    <t>11.N/BCS-XDĐT</t>
  </si>
  <si>
    <t>Hình thức công khai bắt buộc/kỳ báo cáo</t>
  </si>
  <si>
    <r>
      <t xml:space="preserve">Công khai số liệu dự toán NSĐP và phân bổ NS cấp tỉnh </t>
    </r>
    <r>
      <rPr>
        <b/>
        <sz val="12"/>
        <color theme="1"/>
        <rFont val="Times New Roman"/>
        <family val="1"/>
      </rPr>
      <t>trình HĐND</t>
    </r>
    <r>
      <rPr>
        <sz val="12"/>
        <color theme="1"/>
        <rFont val="Times New Roman"/>
        <family val="1"/>
      </rPr>
      <t xml:space="preserve"> cấp tỉnh</t>
    </r>
  </si>
  <si>
    <r>
      <rPr>
        <b/>
        <sz val="12"/>
        <color theme="1"/>
        <rFont val="Times New Roman"/>
        <family val="1"/>
      </rPr>
      <t xml:space="preserve">Chậm nhất 5 ngày làm việc </t>
    </r>
    <r>
      <rPr>
        <sz val="12"/>
        <color theme="1"/>
        <rFont val="Times New Roman"/>
        <family val="1"/>
      </rPr>
      <t>kể từ ngày UBND cấp tỉnh gửi đại biểu HĐND cấp tỉnh</t>
    </r>
  </si>
  <si>
    <r>
      <t>Công khai số liệu dự toán NSĐP và phân bổ NS cấp tỉnh</t>
    </r>
    <r>
      <rPr>
        <b/>
        <sz val="12"/>
        <color theme="1"/>
        <rFont val="Times New Roman"/>
        <family val="1"/>
      </rPr>
      <t xml:space="preserve"> đã được HĐND quyết định</t>
    </r>
  </si>
  <si>
    <r>
      <rPr>
        <b/>
        <sz val="12"/>
        <color theme="1"/>
        <rFont val="Times New Roman"/>
        <family val="1"/>
      </rPr>
      <t xml:space="preserve">Chậm nhất 30 ngày, </t>
    </r>
    <r>
      <rPr>
        <sz val="12"/>
        <color theme="1"/>
        <rFont val="Times New Roman"/>
        <family val="1"/>
      </rPr>
      <t>kể từ ngày HĐND tỉnh ban hành NĐ giao dự toán</t>
    </r>
  </si>
  <si>
    <r>
      <rPr>
        <b/>
        <sz val="12"/>
        <color theme="1"/>
        <rFont val="Times New Roman"/>
        <family val="1"/>
      </rPr>
      <t xml:space="preserve">Chậm nhất 15 ngày, </t>
    </r>
    <r>
      <rPr>
        <sz val="12"/>
        <color theme="1"/>
        <rFont val="Times New Roman"/>
        <family val="1"/>
      </rPr>
      <t>kể từ ngày kết thúc quý</t>
    </r>
  </si>
  <si>
    <r>
      <rPr>
        <b/>
        <sz val="12"/>
        <color theme="1"/>
        <rFont val="Times New Roman"/>
        <family val="1"/>
      </rPr>
      <t xml:space="preserve">Chậm nhất 15 ngày, </t>
    </r>
    <r>
      <rPr>
        <sz val="12"/>
        <color theme="1"/>
        <rFont val="Times New Roman"/>
        <family val="1"/>
      </rPr>
      <t>kể từ ngày kết thúc 6 tháng</t>
    </r>
  </si>
  <si>
    <r>
      <rPr>
        <b/>
        <sz val="12"/>
        <color theme="1"/>
        <rFont val="Times New Roman"/>
        <family val="1"/>
      </rPr>
      <t xml:space="preserve">Chậm nhất 30 ngày, </t>
    </r>
    <r>
      <rPr>
        <sz val="12"/>
        <color theme="1"/>
        <rFont val="Times New Roman"/>
        <family val="1"/>
      </rPr>
      <t>kể từ ngày HĐND tỉnh phê chuẩn</t>
    </r>
  </si>
  <si>
    <t>Báo cáo thu thập hệ thống chỉ tiêu thống kê (theo QĐ 4398/QĐ-UBND)</t>
  </si>
  <si>
    <t>Báo cáo nợ vay (theo TT 126/2017/TT-BTC)</t>
  </si>
  <si>
    <t>Thực hiện vay và trả nợ của tỉnh</t>
  </si>
  <si>
    <t>2.01</t>
  </si>
  <si>
    <t>2.02</t>
  </si>
  <si>
    <t>Thực hiện vay và trả nợ nguồn vay lại vốn vay nước ngoài của Chính phủ</t>
  </si>
  <si>
    <t>Thời gian công khai/báo cáo</t>
  </si>
  <si>
    <t>31/7 hàng năm</t>
  </si>
  <si>
    <t>15/02 của năm sau</t>
  </si>
  <si>
    <t>Về dự toán, quyết toán (theo TT 343/2016/-BTC)</t>
  </si>
  <si>
    <t>Chi cải cách tiền lương</t>
  </si>
  <si>
    <t>Tạo nguồn CCTL</t>
  </si>
  <si>
    <t>Chi thực hiện điều chỉnh CCTL, chi thực hiện các chính sách ASXH</t>
  </si>
  <si>
    <t>Thu tiền cấp quyền khai thác khoáng sản, tài nguyên nước</t>
  </si>
  <si>
    <t>CÂN ĐỐI NGÂN SÁCH ĐỊA PHƯƠNG QUÝ I/2020</t>
  </si>
  <si>
    <t>Chi tạo nguồn cải cách tiền lương</t>
  </si>
  <si>
    <t>Thu khác</t>
  </si>
  <si>
    <t>TỔNG THU CÂN ĐỐI NGÂN SÁCH</t>
  </si>
  <si>
    <t>THỰC HIỆN 31/03/2019</t>
  </si>
  <si>
    <t>Qúy I/2019</t>
  </si>
  <si>
    <t>quý I/2019</t>
  </si>
  <si>
    <t xml:space="preserve">                                       Đơn vị: Triệu đồng</t>
  </si>
  <si>
    <t>Chi đầu tư</t>
  </si>
  <si>
    <t>Khi chi thể hiện tại mục chi thường xuyên</t>
  </si>
  <si>
    <t>THỰC HIỆN QUÝ I/2020</t>
  </si>
  <si>
    <t>SO SÁNH THỰC HIỆN VỚI (%)</t>
  </si>
  <si>
    <t>THỰC HIỆN THU NGÂN SÁCH NHÀ NƯỚC QUÝ I/2020</t>
  </si>
  <si>
    <t>THỰC HIỆN CHI NGÂN SÁCH ĐỊA PHƯƠNG QUÝ I/2020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</si>
</sst>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1" x14ac:knownFonts="1">
    <font>
      <sz val="11"/>
      <color theme="1"/>
      <name val="Calibri"/>
      <family val="2"/>
      <scheme val="minor"/>
    </font>
    <font>
      <b/>
      <sz val="12"/>
      <color rgb="FF000000"/>
      <name val="Times New Roman"/>
      <family val="1"/>
    </font>
    <font>
      <sz val="12"/>
      <color theme="1"/>
      <name val="Times New Roman"/>
      <family val="1"/>
    </font>
    <font>
      <b/>
      <sz val="12"/>
      <name val="Times New Roman"/>
      <family val="1"/>
    </font>
    <font>
      <sz val="12"/>
      <name val="Times New Roman"/>
      <family val="1"/>
    </font>
    <font>
      <i/>
      <sz val="12"/>
      <name val="Times New Roman"/>
      <family val="1"/>
    </font>
    <font>
      <b/>
      <sz val="12"/>
      <color theme="1"/>
      <name val="Times New Roman"/>
      <family val="1"/>
    </font>
    <font>
      <b/>
      <sz val="13"/>
      <color theme="1"/>
      <name val="Times New Roman"/>
      <family val="1"/>
    </font>
    <font>
      <sz val="13"/>
      <color theme="1"/>
      <name val="Times New Roman"/>
      <family val="1"/>
    </font>
    <font>
      <b/>
      <sz val="13"/>
      <color rgb="FF000000"/>
      <name val="Times New Roman"/>
      <family val="1"/>
    </font>
    <font>
      <b/>
      <sz val="13"/>
      <name val="Times New Roman"/>
      <family val="1"/>
    </font>
    <font>
      <sz val="13"/>
      <name val="Times New Roman"/>
      <family val="1"/>
    </font>
    <font>
      <sz val="11"/>
      <color theme="1"/>
      <name val="Calibri"/>
      <family val="2"/>
      <scheme val="minor"/>
    </font>
    <font>
      <b/>
      <sz val="13"/>
      <color rgb="FFFF0000"/>
      <name val="Times New Roman"/>
      <family val="1"/>
    </font>
    <font>
      <i/>
      <sz val="13"/>
      <name val="Times New Roman"/>
      <family val="1"/>
    </font>
    <font>
      <i/>
      <sz val="13"/>
      <color theme="1"/>
      <name val="Times New Roman"/>
      <family val="1"/>
    </font>
    <font>
      <b/>
      <sz val="12"/>
      <color rgb="FFFF0000"/>
      <name val="Times New Roman"/>
      <family val="1"/>
    </font>
    <font>
      <sz val="13"/>
      <color rgb="FFFF0000"/>
      <name val="Times New Roman"/>
      <family val="1"/>
    </font>
    <font>
      <sz val="12"/>
      <color rgb="FFFF0000"/>
      <name val="Times New Roman"/>
      <family val="1"/>
    </font>
    <font>
      <sz val="12"/>
      <color rgb="FF000000"/>
      <name val="Times New Roman"/>
      <family val="1"/>
    </font>
    <font>
      <sz val="13"/>
      <color rgb="FF000000"/>
      <name val="Times New Roman"/>
      <family val="1"/>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hair">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indexed="64"/>
      </top>
      <bottom style="hair">
        <color rgb="FF000000"/>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rgb="FF00000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rgb="FF000000"/>
      </left>
      <right style="thin">
        <color indexed="64"/>
      </right>
      <top style="hair">
        <color indexed="64"/>
      </top>
      <bottom style="thin">
        <color rgb="FF000000"/>
      </bottom>
      <diagonal/>
    </border>
    <border>
      <left style="thin">
        <color rgb="FF000000"/>
      </left>
      <right style="thin">
        <color indexed="64"/>
      </right>
      <top style="hair">
        <color rgb="FF000000"/>
      </top>
      <bottom/>
      <diagonal/>
    </border>
    <border>
      <left style="thin">
        <color rgb="FF000000"/>
      </left>
      <right style="thin">
        <color indexed="64"/>
      </right>
      <top/>
      <bottom style="hair">
        <color rgb="FF000000"/>
      </bottom>
      <diagonal/>
    </border>
  </borders>
  <cellStyleXfs count="2">
    <xf numFmtId="0" fontId="0" fillId="0" borderId="0"/>
    <xf numFmtId="43" fontId="12" fillId="0" borderId="0" applyFont="0" applyFill="0" applyBorder="0" applyAlignment="0" applyProtection="0"/>
  </cellStyleXfs>
  <cellXfs count="155">
    <xf numFmtId="0" fontId="0" fillId="0" borderId="0" xfId="0"/>
    <xf numFmtId="0" fontId="2" fillId="0" borderId="0" xfId="0" applyFont="1"/>
    <xf numFmtId="0" fontId="6" fillId="0" borderId="0" xfId="0" applyFont="1"/>
    <xf numFmtId="0" fontId="4" fillId="0" borderId="3" xfId="0" applyFont="1" applyBorder="1" applyAlignment="1">
      <alignment horizontal="center" wrapText="1"/>
    </xf>
    <xf numFmtId="0" fontId="7" fillId="0" borderId="0" xfId="0" applyFont="1"/>
    <xf numFmtId="0" fontId="8" fillId="0" borderId="0" xfId="0" applyFont="1"/>
    <xf numFmtId="0" fontId="11"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wrapText="1"/>
    </xf>
    <xf numFmtId="0" fontId="11" fillId="0" borderId="1" xfId="0" applyFont="1" applyBorder="1" applyAlignment="1">
      <alignment vertical="top" wrapText="1"/>
    </xf>
    <xf numFmtId="0" fontId="11" fillId="0" borderId="3" xfId="0" applyFont="1" applyBorder="1" applyAlignment="1">
      <alignment horizontal="center" wrapText="1"/>
    </xf>
    <xf numFmtId="0" fontId="11" fillId="0" borderId="3" xfId="0" applyFont="1" applyBorder="1" applyAlignment="1">
      <alignment horizontal="center" vertical="top"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3" fontId="10" fillId="0" borderId="4" xfId="0" applyNumberFormat="1" applyFont="1" applyBorder="1" applyAlignment="1">
      <alignment horizontal="right" vertical="center" wrapText="1"/>
    </xf>
    <xf numFmtId="3" fontId="11" fillId="0" borderId="1" xfId="0" applyNumberFormat="1" applyFont="1" applyBorder="1" applyAlignment="1">
      <alignment horizontal="right" vertical="center" wrapText="1"/>
    </xf>
    <xf numFmtId="3" fontId="10" fillId="0" borderId="1"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3" fontId="10" fillId="0" borderId="8" xfId="0" applyNumberFormat="1" applyFont="1" applyBorder="1" applyAlignment="1">
      <alignment vertical="center" wrapText="1"/>
    </xf>
    <xf numFmtId="3" fontId="10" fillId="0" borderId="1" xfId="1" applyNumberFormat="1" applyFont="1" applyBorder="1" applyAlignment="1">
      <alignment horizontal="right" vertical="center" wrapText="1"/>
    </xf>
    <xf numFmtId="3" fontId="11" fillId="0" borderId="1" xfId="1" applyNumberFormat="1" applyFont="1" applyBorder="1" applyAlignment="1">
      <alignment horizontal="right" vertical="center" wrapText="1"/>
    </xf>
    <xf numFmtId="3" fontId="8" fillId="0" borderId="1" xfId="1" applyNumberFormat="1" applyFont="1" applyBorder="1" applyAlignment="1">
      <alignment horizontal="right" vertical="center" wrapText="1"/>
    </xf>
    <xf numFmtId="3" fontId="10" fillId="0" borderId="2" xfId="0" applyNumberFormat="1" applyFont="1" applyBorder="1" applyAlignment="1">
      <alignment vertical="center" wrapText="1"/>
    </xf>
    <xf numFmtId="3" fontId="10" fillId="0" borderId="2" xfId="1" applyNumberFormat="1" applyFont="1" applyBorder="1" applyAlignment="1">
      <alignment vertical="center" wrapText="1"/>
    </xf>
    <xf numFmtId="3" fontId="7" fillId="0" borderId="0" xfId="0" applyNumberFormat="1" applyFont="1"/>
    <xf numFmtId="164" fontId="11" fillId="0" borderId="1" xfId="1" applyNumberFormat="1"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3" fontId="14" fillId="0" borderId="1" xfId="0" applyNumberFormat="1" applyFont="1" applyBorder="1" applyAlignment="1">
      <alignment horizontal="right" vertical="center" wrapText="1"/>
    </xf>
    <xf numFmtId="0" fontId="15" fillId="0" borderId="0" xfId="0" applyFont="1"/>
    <xf numFmtId="0" fontId="11" fillId="0" borderId="0" xfId="0" applyFont="1"/>
    <xf numFmtId="9" fontId="3" fillId="2" borderId="8"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0" fontId="8" fillId="0" borderId="7" xfId="0" applyFont="1" applyBorder="1"/>
    <xf numFmtId="0" fontId="7" fillId="0" borderId="7" xfId="0" applyFont="1" applyBorder="1"/>
    <xf numFmtId="3" fontId="15" fillId="0" borderId="7" xfId="0" applyNumberFormat="1" applyFont="1" applyBorder="1"/>
    <xf numFmtId="0" fontId="7" fillId="0" borderId="10" xfId="0" applyFont="1" applyBorder="1"/>
    <xf numFmtId="0" fontId="8" fillId="0" borderId="3" xfId="0" applyFont="1" applyBorder="1" applyAlignment="1">
      <alignment horizontal="center"/>
    </xf>
    <xf numFmtId="0" fontId="10" fillId="0" borderId="2" xfId="0" applyFont="1" applyBorder="1" applyAlignment="1">
      <alignment horizontal="center" vertical="center" wrapText="1"/>
    </xf>
    <xf numFmtId="3" fontId="6" fillId="0" borderId="0" xfId="0" applyNumberFormat="1" applyFont="1"/>
    <xf numFmtId="0" fontId="4" fillId="0" borderId="12" xfId="0" applyFont="1" applyBorder="1" applyAlignment="1">
      <alignment horizont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3" fontId="3" fillId="0" borderId="7"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5" fillId="0" borderId="7" xfId="0" applyFont="1" applyBorder="1" applyAlignment="1">
      <alignment vertical="center" wrapText="1"/>
    </xf>
    <xf numFmtId="3" fontId="5" fillId="0" borderId="7"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9" fontId="3" fillId="2" borderId="12" xfId="0" applyNumberFormat="1" applyFont="1" applyFill="1" applyBorder="1" applyAlignment="1">
      <alignment horizontal="center" vertical="center" wrapText="1"/>
    </xf>
    <xf numFmtId="9" fontId="4" fillId="2" borderId="11" xfId="0" applyNumberFormat="1" applyFont="1" applyFill="1" applyBorder="1" applyAlignment="1">
      <alignment horizontal="center" vertical="center" wrapText="1"/>
    </xf>
    <xf numFmtId="3" fontId="3" fillId="0" borderId="12" xfId="0" applyNumberFormat="1" applyFont="1" applyBorder="1" applyAlignment="1">
      <alignment horizontal="right" vertical="center" wrapText="1"/>
    </xf>
    <xf numFmtId="0" fontId="3" fillId="0" borderId="12" xfId="0" applyFont="1" applyBorder="1" applyAlignment="1">
      <alignment horizontal="left" vertical="center" wrapText="1"/>
    </xf>
    <xf numFmtId="3" fontId="2" fillId="0" borderId="0" xfId="0" applyNumberFormat="1" applyFont="1"/>
    <xf numFmtId="0" fontId="4" fillId="0" borderId="11" xfId="0" applyFont="1" applyBorder="1" applyAlignment="1">
      <alignment horizontal="center" vertical="center" wrapText="1"/>
    </xf>
    <xf numFmtId="0" fontId="4" fillId="0" borderId="11" xfId="0" applyFont="1" applyBorder="1" applyAlignment="1">
      <alignment vertical="center" wrapText="1"/>
    </xf>
    <xf numFmtId="3" fontId="4" fillId="0" borderId="1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3" fontId="13" fillId="0" borderId="1" xfId="0" applyNumberFormat="1" applyFont="1" applyBorder="1" applyAlignment="1">
      <alignment vertical="center" wrapText="1"/>
    </xf>
    <xf numFmtId="3" fontId="13" fillId="0" borderId="1" xfId="1" applyNumberFormat="1" applyFont="1" applyBorder="1" applyAlignment="1">
      <alignment vertical="center" wrapText="1"/>
    </xf>
    <xf numFmtId="9" fontId="16" fillId="2" borderId="1" xfId="0" applyNumberFormat="1" applyFont="1" applyFill="1" applyBorder="1" applyAlignment="1">
      <alignment horizontal="center" vertical="center" wrapText="1"/>
    </xf>
    <xf numFmtId="0" fontId="13" fillId="0" borderId="0" xfId="0" applyFont="1"/>
    <xf numFmtId="0" fontId="17" fillId="0" borderId="1" xfId="0" applyFont="1" applyBorder="1" applyAlignment="1">
      <alignment horizontal="center" vertical="top" wrapText="1"/>
    </xf>
    <xf numFmtId="3" fontId="17" fillId="0" borderId="1" xfId="0" applyNumberFormat="1" applyFont="1" applyBorder="1" applyAlignment="1">
      <alignment vertical="center" wrapText="1"/>
    </xf>
    <xf numFmtId="9" fontId="18" fillId="2" borderId="1" xfId="0" applyNumberFormat="1" applyFont="1" applyFill="1" applyBorder="1" applyAlignment="1">
      <alignment horizontal="center" vertical="center" wrapText="1"/>
    </xf>
    <xf numFmtId="0" fontId="17" fillId="0" borderId="0" xfId="0" applyFont="1"/>
    <xf numFmtId="0" fontId="8" fillId="0" borderId="3" xfId="0" quotePrefix="1" applyFont="1" applyBorder="1" applyAlignment="1">
      <alignment horizontal="center"/>
    </xf>
    <xf numFmtId="3" fontId="8" fillId="0" borderId="0" xfId="0" applyNumberFormat="1" applyFont="1"/>
    <xf numFmtId="0" fontId="10" fillId="0" borderId="2" xfId="0" applyFont="1" applyBorder="1" applyAlignment="1">
      <alignment horizontal="left" vertical="center" wrapText="1"/>
    </xf>
    <xf numFmtId="3" fontId="6" fillId="0" borderId="0" xfId="0" applyNumberFormat="1" applyFont="1" applyAlignment="1">
      <alignment vertical="center"/>
    </xf>
    <xf numFmtId="0" fontId="9" fillId="0" borderId="0" xfId="0" applyFont="1" applyAlignment="1">
      <alignment horizontal="right"/>
    </xf>
    <xf numFmtId="9" fontId="4" fillId="2" borderId="7"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0" fontId="10" fillId="0" borderId="8" xfId="0" applyFont="1" applyBorder="1" applyAlignment="1">
      <alignment horizontal="center" vertical="center" wrapText="1"/>
    </xf>
    <xf numFmtId="0" fontId="7" fillId="0" borderId="8" xfId="0" applyFont="1" applyBorder="1"/>
    <xf numFmtId="3" fontId="7" fillId="0" borderId="1" xfId="0" applyNumberFormat="1" applyFont="1" applyBorder="1"/>
    <xf numFmtId="0" fontId="8" fillId="0" borderId="1" xfId="0" applyFont="1" applyBorder="1"/>
    <xf numFmtId="0" fontId="7" fillId="0" borderId="1" xfId="0" applyFont="1" applyBorder="1"/>
    <xf numFmtId="0" fontId="17" fillId="0" borderId="1" xfId="0" applyFont="1" applyBorder="1"/>
    <xf numFmtId="0" fontId="7" fillId="0" borderId="2" xfId="0" applyFont="1" applyBorder="1"/>
    <xf numFmtId="0" fontId="10" fillId="0" borderId="8" xfId="0" applyFont="1" applyBorder="1" applyAlignment="1">
      <alignment vertical="center" wrapText="1"/>
    </xf>
    <xf numFmtId="0" fontId="17" fillId="0" borderId="1" xfId="0" applyFont="1" applyBorder="1" applyAlignment="1">
      <alignment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3" fontId="11" fillId="0" borderId="2"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lignment vertical="center" wrapText="1"/>
    </xf>
    <xf numFmtId="0" fontId="6" fillId="0" borderId="7"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9" fontId="3" fillId="2" borderId="15" xfId="0" applyNumberFormat="1" applyFont="1" applyFill="1" applyBorder="1" applyAlignment="1">
      <alignment horizontal="center" vertical="center" wrapText="1"/>
    </xf>
    <xf numFmtId="9" fontId="4" fillId="2" borderId="15" xfId="0" applyNumberFormat="1" applyFont="1" applyFill="1" applyBorder="1" applyAlignment="1">
      <alignment horizontal="center" vertical="center" wrapText="1"/>
    </xf>
    <xf numFmtId="0" fontId="11" fillId="0" borderId="7" xfId="0" applyFont="1" applyBorder="1" applyAlignment="1">
      <alignment vertical="center" wrapText="1"/>
    </xf>
    <xf numFmtId="3" fontId="4" fillId="0" borderId="7"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164" fontId="7" fillId="0" borderId="0" xfId="1" applyNumberFormat="1" applyFont="1"/>
    <xf numFmtId="0" fontId="11" fillId="0" borderId="14" xfId="0" applyFont="1" applyBorder="1" applyAlignment="1">
      <alignment vertical="center" wrapText="1"/>
    </xf>
    <xf numFmtId="9" fontId="4" fillId="2" borderId="17" xfId="0" applyNumberFormat="1" applyFont="1" applyFill="1" applyBorder="1" applyAlignment="1">
      <alignment horizontal="center" vertical="center" wrapText="1"/>
    </xf>
    <xf numFmtId="164" fontId="10" fillId="0" borderId="1" xfId="1" applyNumberFormat="1" applyFont="1" applyBorder="1" applyAlignment="1">
      <alignment vertical="center" wrapText="1"/>
    </xf>
    <xf numFmtId="164" fontId="11" fillId="0" borderId="2" xfId="1" applyNumberFormat="1" applyFont="1" applyBorder="1" applyAlignment="1">
      <alignment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0" xfId="0" applyFont="1" applyAlignment="1">
      <alignment horizontal="right"/>
    </xf>
    <xf numFmtId="0" fontId="10" fillId="0" borderId="3" xfId="0" applyFont="1" applyBorder="1" applyAlignment="1">
      <alignment horizontal="center" vertical="center" wrapText="1"/>
    </xf>
    <xf numFmtId="0" fontId="8" fillId="0" borderId="13" xfId="0" applyFont="1" applyBorder="1" applyAlignment="1">
      <alignment horizontal="left"/>
    </xf>
    <xf numFmtId="0" fontId="1" fillId="0" borderId="0" xfId="0" applyFont="1" applyAlignment="1">
      <alignment horizontal="right"/>
    </xf>
    <xf numFmtId="0" fontId="1" fillId="0" borderId="0" xfId="0" applyFont="1" applyAlignment="1">
      <alignment horizontal="center"/>
    </xf>
    <xf numFmtId="0" fontId="3" fillId="0" borderId="3" xfId="0" applyFont="1" applyBorder="1" applyAlignment="1">
      <alignment horizontal="center" vertical="center" wrapText="1"/>
    </xf>
    <xf numFmtId="3" fontId="4" fillId="0" borderId="7" xfId="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3" fontId="4" fillId="0" borderId="9" xfId="0" applyNumberFormat="1" applyFont="1" applyBorder="1" applyAlignment="1">
      <alignment horizontal="right" vertical="center" wrapText="1"/>
    </xf>
    <xf numFmtId="3" fontId="4" fillId="0" borderId="10" xfId="0" applyNumberFormat="1" applyFont="1" applyBorder="1" applyAlignment="1">
      <alignment horizontal="right" vertical="center" wrapText="1"/>
    </xf>
    <xf numFmtId="9" fontId="4" fillId="2" borderId="7"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9" fillId="0" borderId="13" xfId="0" applyFont="1" applyBorder="1" applyAlignment="1">
      <alignment horizontal="center"/>
    </xf>
    <xf numFmtId="0" fontId="11" fillId="0" borderId="16" xfId="0" applyFont="1" applyBorder="1" applyAlignment="1">
      <alignment horizontal="left" vertical="center" wrapText="1"/>
    </xf>
    <xf numFmtId="0" fontId="11" fillId="0" borderId="10" xfId="0" applyFont="1" applyBorder="1" applyAlignment="1">
      <alignment horizontal="left" vertical="center" wrapText="1"/>
    </xf>
    <xf numFmtId="0" fontId="9" fillId="0" borderId="0" xfId="0" applyFont="1" applyAlignment="1">
      <alignment horizontal="center" vertical="top"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20" fillId="0" borderId="13" xfId="0" applyFont="1" applyBorder="1" applyAlignment="1">
      <alignment horizontal="left"/>
    </xf>
    <xf numFmtId="0" fontId="2"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pane xSplit="2" ySplit="7" topLeftCell="D8" activePane="bottomRight" state="frozen"/>
      <selection pane="topRight" activeCell="C1" sqref="C1"/>
      <selection pane="bottomLeft" activeCell="A7" sqref="A7"/>
      <selection pane="bottomRight" activeCell="E23" sqref="E23"/>
    </sheetView>
  </sheetViews>
  <sheetFormatPr defaultRowHeight="16.5" x14ac:dyDescent="0.25"/>
  <cols>
    <col min="1" max="1" width="5.7109375" style="5" customWidth="1"/>
    <col min="2" max="2" width="29.5703125" style="5" customWidth="1"/>
    <col min="3" max="3" width="13.42578125" style="38" hidden="1" customWidth="1"/>
    <col min="4" max="4" width="12.85546875" style="5" customWidth="1"/>
    <col min="5" max="5" width="13.140625" style="5" customWidth="1"/>
    <col min="6" max="6" width="7.7109375" style="5" customWidth="1"/>
    <col min="7" max="7" width="10" style="5" customWidth="1"/>
    <col min="8" max="9" width="16.28515625" style="5" customWidth="1"/>
    <col min="10" max="16384" width="9.140625" style="5"/>
  </cols>
  <sheetData>
    <row r="1" spans="1:9" x14ac:dyDescent="0.25">
      <c r="A1" s="4" t="s">
        <v>32</v>
      </c>
      <c r="E1" s="133" t="s">
        <v>31</v>
      </c>
      <c r="F1" s="133"/>
      <c r="G1" s="133"/>
    </row>
    <row r="2" spans="1:9" x14ac:dyDescent="0.25">
      <c r="A2" s="4"/>
      <c r="E2" s="81"/>
      <c r="F2" s="81"/>
      <c r="G2" s="81"/>
    </row>
    <row r="3" spans="1:9" x14ac:dyDescent="0.25">
      <c r="A3" s="130" t="s">
        <v>145</v>
      </c>
      <c r="B3" s="130"/>
      <c r="C3" s="130"/>
      <c r="D3" s="130"/>
      <c r="E3" s="130"/>
      <c r="F3" s="130"/>
      <c r="G3" s="130"/>
    </row>
    <row r="4" spans="1:9" x14ac:dyDescent="0.25">
      <c r="G4" s="135" t="s">
        <v>85</v>
      </c>
      <c r="H4" s="135"/>
    </row>
    <row r="5" spans="1:9" ht="55.5" customHeight="1" x14ac:dyDescent="0.25">
      <c r="A5" s="134" t="s">
        <v>0</v>
      </c>
      <c r="B5" s="134" t="s">
        <v>1</v>
      </c>
      <c r="C5" s="131" t="s">
        <v>150</v>
      </c>
      <c r="D5" s="134" t="s">
        <v>2</v>
      </c>
      <c r="E5" s="134" t="s">
        <v>155</v>
      </c>
      <c r="F5" s="134" t="s">
        <v>156</v>
      </c>
      <c r="G5" s="134"/>
      <c r="H5" s="129" t="s">
        <v>83</v>
      </c>
    </row>
    <row r="6" spans="1:9" ht="79.5" customHeight="1" x14ac:dyDescent="0.25">
      <c r="A6" s="134"/>
      <c r="B6" s="134"/>
      <c r="C6" s="132"/>
      <c r="D6" s="134"/>
      <c r="E6" s="134"/>
      <c r="F6" s="23" t="s">
        <v>3</v>
      </c>
      <c r="G6" s="23" t="s">
        <v>4</v>
      </c>
      <c r="H6" s="129"/>
    </row>
    <row r="7" spans="1:9" x14ac:dyDescent="0.25">
      <c r="A7" s="11" t="s">
        <v>5</v>
      </c>
      <c r="B7" s="11" t="s">
        <v>6</v>
      </c>
      <c r="C7" s="11"/>
      <c r="D7" s="11">
        <v>1</v>
      </c>
      <c r="E7" s="11">
        <v>2</v>
      </c>
      <c r="F7" s="11" t="s">
        <v>7</v>
      </c>
      <c r="G7" s="11">
        <v>4</v>
      </c>
      <c r="H7" s="77" t="s">
        <v>84</v>
      </c>
    </row>
    <row r="8" spans="1:9" s="4" customFormat="1" ht="33" x14ac:dyDescent="0.25">
      <c r="A8" s="84" t="s">
        <v>5</v>
      </c>
      <c r="B8" s="91" t="s">
        <v>8</v>
      </c>
      <c r="C8" s="26">
        <v>12859267</v>
      </c>
      <c r="D8" s="26">
        <v>31204100</v>
      </c>
      <c r="E8" s="26">
        <v>10957495</v>
      </c>
      <c r="F8" s="39">
        <v>0.3511556173707942</v>
      </c>
      <c r="G8" s="39">
        <v>0.85210883326398001</v>
      </c>
      <c r="H8" s="85"/>
    </row>
    <row r="9" spans="1:9" s="4" customFormat="1" x14ac:dyDescent="0.25">
      <c r="A9" s="7" t="s">
        <v>9</v>
      </c>
      <c r="B9" s="8" t="s">
        <v>10</v>
      </c>
      <c r="C9" s="27">
        <v>7181096</v>
      </c>
      <c r="D9" s="27">
        <v>25774000</v>
      </c>
      <c r="E9" s="27">
        <v>5279324</v>
      </c>
      <c r="F9" s="40">
        <v>0.20483138046092961</v>
      </c>
      <c r="G9" s="40">
        <v>0.73516967326435967</v>
      </c>
      <c r="H9" s="86"/>
    </row>
    <row r="10" spans="1:9" x14ac:dyDescent="0.25">
      <c r="A10" s="6">
        <v>1</v>
      </c>
      <c r="B10" s="9" t="s">
        <v>11</v>
      </c>
      <c r="C10" s="25">
        <v>5346352</v>
      </c>
      <c r="D10" s="28">
        <v>20524000</v>
      </c>
      <c r="E10" s="29">
        <v>4061542</v>
      </c>
      <c r="F10" s="41">
        <v>0.1978923211849542</v>
      </c>
      <c r="G10" s="41">
        <v>0.75968473456293184</v>
      </c>
      <c r="H10" s="87"/>
    </row>
    <row r="11" spans="1:9" x14ac:dyDescent="0.25">
      <c r="A11" s="6">
        <v>2</v>
      </c>
      <c r="B11" s="9" t="s">
        <v>12</v>
      </c>
      <c r="C11" s="25"/>
      <c r="D11" s="28"/>
      <c r="E11" s="29"/>
      <c r="F11" s="41"/>
      <c r="G11" s="41"/>
      <c r="H11" s="87"/>
    </row>
    <row r="12" spans="1:9" ht="33" x14ac:dyDescent="0.25">
      <c r="A12" s="6">
        <v>3</v>
      </c>
      <c r="B12" s="16" t="s">
        <v>13</v>
      </c>
      <c r="C12" s="25">
        <v>1834744</v>
      </c>
      <c r="D12" s="28">
        <v>5250000</v>
      </c>
      <c r="E12" s="29">
        <v>1217782</v>
      </c>
      <c r="F12" s="41">
        <v>0.23195847619047619</v>
      </c>
      <c r="G12" s="41">
        <v>0.6637340141185909</v>
      </c>
      <c r="H12" s="87"/>
    </row>
    <row r="13" spans="1:9" x14ac:dyDescent="0.25">
      <c r="A13" s="6">
        <v>4</v>
      </c>
      <c r="B13" s="9" t="s">
        <v>14</v>
      </c>
      <c r="C13" s="25"/>
      <c r="D13" s="28"/>
      <c r="E13" s="28"/>
      <c r="F13" s="41"/>
      <c r="G13" s="41"/>
      <c r="H13" s="87"/>
    </row>
    <row r="14" spans="1:9" s="4" customFormat="1" ht="33" x14ac:dyDescent="0.25">
      <c r="A14" s="14" t="s">
        <v>15</v>
      </c>
      <c r="B14" s="15" t="s">
        <v>16</v>
      </c>
      <c r="C14" s="24">
        <v>5678171</v>
      </c>
      <c r="D14" s="24">
        <v>5430100</v>
      </c>
      <c r="E14" s="24">
        <v>5678171</v>
      </c>
      <c r="F14" s="40">
        <v>1.0456844257011841</v>
      </c>
      <c r="G14" s="40">
        <v>1</v>
      </c>
      <c r="H14" s="88"/>
    </row>
    <row r="15" spans="1:9" s="4" customFormat="1" x14ac:dyDescent="0.25">
      <c r="A15" s="7" t="s">
        <v>6</v>
      </c>
      <c r="B15" s="8" t="s">
        <v>17</v>
      </c>
      <c r="C15" s="24">
        <f>+C16+C23</f>
        <v>4354000</v>
      </c>
      <c r="D15" s="24">
        <f>+D16+D23</f>
        <v>27225794</v>
      </c>
      <c r="E15" s="24">
        <f>+E16+E23</f>
        <v>4727830</v>
      </c>
      <c r="F15" s="40">
        <f t="shared" ref="F15:F18" si="0">+E15/D15</f>
        <v>0.17365260311600095</v>
      </c>
      <c r="G15" s="40">
        <f t="shared" ref="G15:G18" si="1">+E15/C15</f>
        <v>1.0858589802480478</v>
      </c>
      <c r="H15" s="86"/>
      <c r="I15" s="32">
        <f>+E15-'61'!E10</f>
        <v>564028.1916100001</v>
      </c>
    </row>
    <row r="16" spans="1:9" s="4" customFormat="1" x14ac:dyDescent="0.25">
      <c r="A16" s="7" t="s">
        <v>18</v>
      </c>
      <c r="B16" s="8" t="s">
        <v>19</v>
      </c>
      <c r="C16" s="24">
        <f>+C17+C18</f>
        <v>4354000</v>
      </c>
      <c r="D16" s="24">
        <f>+'61'!D10</f>
        <v>24219630</v>
      </c>
      <c r="E16" s="24">
        <f t="shared" ref="E16" si="2">SUM(E17:E21)</f>
        <v>4163801.8083899999</v>
      </c>
      <c r="F16" s="40">
        <f t="shared" si="0"/>
        <v>0.17191847308939071</v>
      </c>
      <c r="G16" s="40">
        <f t="shared" si="1"/>
        <v>0.9563164465755627</v>
      </c>
      <c r="H16" s="88"/>
    </row>
    <row r="17" spans="1:9" x14ac:dyDescent="0.25">
      <c r="A17" s="6">
        <v>1</v>
      </c>
      <c r="B17" s="9" t="s">
        <v>20</v>
      </c>
      <c r="C17" s="25">
        <f>+'61'!C11</f>
        <v>2219000</v>
      </c>
      <c r="D17" s="25">
        <f>+'61'!D11</f>
        <v>6249303</v>
      </c>
      <c r="E17" s="25">
        <f>+'61'!E11</f>
        <v>1910341.2857900001</v>
      </c>
      <c r="F17" s="41">
        <f t="shared" si="0"/>
        <v>0.30568869612979244</v>
      </c>
      <c r="G17" s="41">
        <f>+E17/C17</f>
        <v>0.86090188634069409</v>
      </c>
      <c r="H17" s="87"/>
      <c r="I17" s="78"/>
    </row>
    <row r="18" spans="1:9" x14ac:dyDescent="0.25">
      <c r="A18" s="6">
        <v>2</v>
      </c>
      <c r="B18" s="9" t="s">
        <v>21</v>
      </c>
      <c r="C18" s="25">
        <f>+'61'!C15</f>
        <v>2135000</v>
      </c>
      <c r="D18" s="25">
        <f>+'61'!D15</f>
        <v>13240605</v>
      </c>
      <c r="E18" s="25">
        <f>+'61'!E15</f>
        <v>2253460.5225999998</v>
      </c>
      <c r="F18" s="41">
        <f t="shared" si="0"/>
        <v>0.17019316886199684</v>
      </c>
      <c r="G18" s="41">
        <f t="shared" si="1"/>
        <v>1.0554850222950818</v>
      </c>
      <c r="H18" s="87"/>
    </row>
    <row r="19" spans="1:9" s="76" customFormat="1" ht="33" x14ac:dyDescent="0.25">
      <c r="A19" s="73">
        <v>3</v>
      </c>
      <c r="B19" s="92" t="s">
        <v>22</v>
      </c>
      <c r="C19" s="74"/>
      <c r="D19" s="74">
        <f>+'61'!D27</f>
        <v>5892</v>
      </c>
      <c r="E19" s="74"/>
      <c r="F19" s="75"/>
      <c r="G19" s="75"/>
      <c r="H19" s="89"/>
    </row>
    <row r="20" spans="1:9" ht="33" x14ac:dyDescent="0.25">
      <c r="A20" s="6">
        <v>4</v>
      </c>
      <c r="B20" s="9" t="s">
        <v>23</v>
      </c>
      <c r="C20" s="25"/>
      <c r="D20" s="25">
        <f>+'61'!D28</f>
        <v>1450</v>
      </c>
      <c r="E20" s="25"/>
      <c r="F20" s="41"/>
      <c r="G20" s="41"/>
      <c r="H20" s="87"/>
    </row>
    <row r="21" spans="1:9" ht="35.25" customHeight="1" x14ac:dyDescent="0.25">
      <c r="A21" s="17">
        <v>5</v>
      </c>
      <c r="B21" s="16" t="s">
        <v>24</v>
      </c>
      <c r="C21" s="25"/>
      <c r="D21" s="25">
        <f>+'61'!D29</f>
        <v>585515</v>
      </c>
      <c r="E21" s="25"/>
      <c r="F21" s="41"/>
      <c r="G21" s="41"/>
      <c r="H21" s="127" t="s">
        <v>154</v>
      </c>
    </row>
    <row r="22" spans="1:9" ht="35.25" customHeight="1" x14ac:dyDescent="0.25">
      <c r="A22" s="17">
        <v>6</v>
      </c>
      <c r="B22" s="16" t="s">
        <v>141</v>
      </c>
      <c r="C22" s="25"/>
      <c r="D22" s="25">
        <f>+'61'!D30</f>
        <v>4136865</v>
      </c>
      <c r="E22" s="25"/>
      <c r="F22" s="41"/>
      <c r="G22" s="41"/>
      <c r="H22" s="128"/>
    </row>
    <row r="23" spans="1:9" s="72" customFormat="1" ht="49.5" x14ac:dyDescent="0.25">
      <c r="A23" s="67" t="s">
        <v>25</v>
      </c>
      <c r="B23" s="68" t="s">
        <v>26</v>
      </c>
      <c r="C23" s="69"/>
      <c r="D23" s="70">
        <f>+'61'!D33</f>
        <v>3006164</v>
      </c>
      <c r="E23" s="69">
        <f>+'61'!E33</f>
        <v>564028.19160999998</v>
      </c>
      <c r="F23" s="22">
        <f>+E23/D23</f>
        <v>0.1876238926452449</v>
      </c>
      <c r="G23" s="71">
        <f>+'61'!G33</f>
        <v>3.1611322991604363</v>
      </c>
      <c r="H23" s="16"/>
    </row>
    <row r="24" spans="1:9" s="4" customFormat="1" ht="33" x14ac:dyDescent="0.25">
      <c r="A24" s="14" t="s">
        <v>27</v>
      </c>
      <c r="B24" s="8" t="s">
        <v>28</v>
      </c>
      <c r="C24" s="24"/>
      <c r="D24" s="24">
        <v>509000</v>
      </c>
      <c r="E24" s="24"/>
      <c r="F24" s="40"/>
      <c r="G24" s="40"/>
      <c r="H24" s="88"/>
    </row>
    <row r="25" spans="1:9" s="4" customFormat="1" x14ac:dyDescent="0.25">
      <c r="A25" s="48" t="s">
        <v>29</v>
      </c>
      <c r="B25" s="79" t="s">
        <v>30</v>
      </c>
      <c r="C25" s="30"/>
      <c r="D25" s="31">
        <v>10918</v>
      </c>
      <c r="E25" s="31"/>
      <c r="F25" s="42"/>
      <c r="G25" s="42"/>
      <c r="H25" s="90"/>
    </row>
  </sheetData>
  <mergeCells count="11">
    <mergeCell ref="H21:H22"/>
    <mergeCell ref="H5:H6"/>
    <mergeCell ref="A3:G3"/>
    <mergeCell ref="C5:C6"/>
    <mergeCell ref="E1:G1"/>
    <mergeCell ref="A5:A6"/>
    <mergeCell ref="B5:B6"/>
    <mergeCell ref="D5:D6"/>
    <mergeCell ref="E5:E6"/>
    <mergeCell ref="F5:G5"/>
    <mergeCell ref="G4:H4"/>
  </mergeCells>
  <pageMargins left="0.56000000000000005" right="0.2" top="0.6" bottom="0.31"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activeCell="H9" sqref="H9:M11"/>
    </sheetView>
  </sheetViews>
  <sheetFormatPr defaultRowHeight="15.75" x14ac:dyDescent="0.25"/>
  <cols>
    <col min="1" max="1" width="4.42578125" style="1" customWidth="1"/>
    <col min="2" max="2" width="35.5703125" style="1" customWidth="1"/>
    <col min="3" max="3" width="15.7109375" style="1" hidden="1" customWidth="1"/>
    <col min="4" max="4" width="11.85546875" style="1" customWidth="1"/>
    <col min="5" max="5" width="12.7109375" style="1" customWidth="1"/>
    <col min="6" max="6" width="12.28515625" style="1" customWidth="1"/>
    <col min="7" max="7" width="15.140625" style="1" customWidth="1"/>
    <col min="8" max="8" width="15.140625" style="63" customWidth="1"/>
    <col min="9" max="9" width="11.42578125" style="1" customWidth="1"/>
    <col min="10" max="10" width="10.85546875" style="1" customWidth="1"/>
    <col min="11" max="16384" width="9.140625" style="1"/>
  </cols>
  <sheetData>
    <row r="1" spans="1:10" ht="17.25" customHeight="1" x14ac:dyDescent="0.25">
      <c r="A1" s="2" t="s">
        <v>32</v>
      </c>
      <c r="F1" s="136" t="s">
        <v>60</v>
      </c>
      <c r="G1" s="136"/>
    </row>
    <row r="3" spans="1:10" x14ac:dyDescent="0.25">
      <c r="A3" s="137" t="s">
        <v>157</v>
      </c>
      <c r="B3" s="137"/>
      <c r="C3" s="137"/>
      <c r="D3" s="137"/>
      <c r="E3" s="137"/>
      <c r="F3" s="137"/>
      <c r="G3" s="137"/>
    </row>
    <row r="4" spans="1:10" x14ac:dyDescent="0.25">
      <c r="F4" s="146" t="s">
        <v>33</v>
      </c>
      <c r="G4" s="146"/>
    </row>
    <row r="5" spans="1:10" ht="44.25" customHeight="1" x14ac:dyDescent="0.25">
      <c r="A5" s="138" t="s">
        <v>0</v>
      </c>
      <c r="B5" s="138" t="s">
        <v>1</v>
      </c>
      <c r="C5" s="144" t="s">
        <v>149</v>
      </c>
      <c r="D5" s="138" t="s">
        <v>3</v>
      </c>
      <c r="E5" s="134" t="s">
        <v>155</v>
      </c>
      <c r="F5" s="138" t="s">
        <v>156</v>
      </c>
      <c r="G5" s="138"/>
    </row>
    <row r="6" spans="1:10" ht="53.25" customHeight="1" x14ac:dyDescent="0.25">
      <c r="A6" s="138"/>
      <c r="B6" s="138"/>
      <c r="C6" s="145"/>
      <c r="D6" s="138"/>
      <c r="E6" s="134"/>
      <c r="F6" s="121" t="s">
        <v>3</v>
      </c>
      <c r="G6" s="121" t="s">
        <v>4</v>
      </c>
    </row>
    <row r="7" spans="1:10" x14ac:dyDescent="0.25">
      <c r="A7" s="3" t="s">
        <v>5</v>
      </c>
      <c r="B7" s="3" t="s">
        <v>6</v>
      </c>
      <c r="C7" s="3"/>
      <c r="D7" s="3">
        <v>1</v>
      </c>
      <c r="E7" s="3">
        <v>2</v>
      </c>
      <c r="F7" s="3" t="s">
        <v>7</v>
      </c>
      <c r="G7" s="3">
        <v>4</v>
      </c>
    </row>
    <row r="8" spans="1:10" ht="31.5" hidden="1" x14ac:dyDescent="0.25">
      <c r="A8" s="50"/>
      <c r="B8" s="62" t="s">
        <v>34</v>
      </c>
      <c r="C8" s="61">
        <f>+C9+C35</f>
        <v>11958276</v>
      </c>
      <c r="D8" s="61">
        <f>+D9+D35</f>
        <v>43970130</v>
      </c>
      <c r="E8" s="61">
        <f>+E9+E35</f>
        <v>8861466</v>
      </c>
      <c r="F8" s="59">
        <f t="shared" ref="F8:F21" si="0">E8/D8</f>
        <v>0.20153376849238336</v>
      </c>
      <c r="G8" s="59">
        <f>+E8/C8</f>
        <v>0.74103206850218206</v>
      </c>
      <c r="H8" s="63" t="e">
        <f>+E8-#REF!</f>
        <v>#REF!</v>
      </c>
    </row>
    <row r="9" spans="1:10" s="2" customFormat="1" ht="31.5" x14ac:dyDescent="0.25">
      <c r="A9" s="51" t="s">
        <v>5</v>
      </c>
      <c r="B9" s="52" t="s">
        <v>148</v>
      </c>
      <c r="C9" s="53">
        <f>C10+C27+C34</f>
        <v>7181096</v>
      </c>
      <c r="D9" s="53">
        <f>D10+D27+D34</f>
        <v>25774000</v>
      </c>
      <c r="E9" s="53">
        <f>E10+E27+E34</f>
        <v>5279324</v>
      </c>
      <c r="F9" s="22">
        <f t="shared" si="0"/>
        <v>0.20483138046092961</v>
      </c>
      <c r="G9" s="22">
        <f t="shared" ref="G9:G29" si="1">E9/C9</f>
        <v>0.73516967326435967</v>
      </c>
      <c r="H9" s="49"/>
    </row>
    <row r="10" spans="1:10" s="2" customFormat="1" x14ac:dyDescent="0.25">
      <c r="A10" s="51" t="s">
        <v>9</v>
      </c>
      <c r="B10" s="52" t="s">
        <v>11</v>
      </c>
      <c r="C10" s="53">
        <f>C11+C12+C13+C14+C15+C16+C17+C18+C23+C24+C25+C26</f>
        <v>5346352</v>
      </c>
      <c r="D10" s="53">
        <f>D11+D12+D13+D14+D15+D16+D17+D18+D23+D24+D25+D26</f>
        <v>20524000</v>
      </c>
      <c r="E10" s="53">
        <f>E11+E12+E13+E14+E15+E16+E17+E18+E23+E24+E25+E26</f>
        <v>4061542</v>
      </c>
      <c r="F10" s="22">
        <f t="shared" si="0"/>
        <v>0.1978923211849542</v>
      </c>
      <c r="G10" s="22">
        <f t="shared" si="1"/>
        <v>0.75968473456293184</v>
      </c>
      <c r="H10" s="49"/>
      <c r="I10" s="49"/>
      <c r="J10" s="49"/>
    </row>
    <row r="11" spans="1:10" x14ac:dyDescent="0.25">
      <c r="A11" s="54">
        <v>1</v>
      </c>
      <c r="B11" s="55" t="s">
        <v>35</v>
      </c>
      <c r="C11" s="119">
        <v>174621</v>
      </c>
      <c r="D11" s="119">
        <f>720000+134000</f>
        <v>854000</v>
      </c>
      <c r="E11" s="119">
        <v>153793</v>
      </c>
      <c r="F11" s="120">
        <f t="shared" si="0"/>
        <v>0.18008548009367681</v>
      </c>
      <c r="G11" s="120">
        <f t="shared" si="1"/>
        <v>0.88072454057644844</v>
      </c>
    </row>
    <row r="12" spans="1:10" ht="31.5" x14ac:dyDescent="0.25">
      <c r="A12" s="54">
        <v>2</v>
      </c>
      <c r="B12" s="55" t="s">
        <v>36</v>
      </c>
      <c r="C12" s="119">
        <v>468095</v>
      </c>
      <c r="D12" s="119">
        <v>2952000</v>
      </c>
      <c r="E12" s="119">
        <v>598502</v>
      </c>
      <c r="F12" s="120">
        <f t="shared" si="0"/>
        <v>0.20274457994579945</v>
      </c>
      <c r="G12" s="120">
        <f t="shared" si="1"/>
        <v>1.2785908843290357</v>
      </c>
    </row>
    <row r="13" spans="1:10" ht="31.5" x14ac:dyDescent="0.25">
      <c r="A13" s="54">
        <v>3</v>
      </c>
      <c r="B13" s="55" t="s">
        <v>37</v>
      </c>
      <c r="C13" s="119">
        <v>3512486</v>
      </c>
      <c r="D13" s="119">
        <v>11863000</v>
      </c>
      <c r="E13" s="119">
        <v>2190497</v>
      </c>
      <c r="F13" s="120">
        <f t="shared" si="0"/>
        <v>0.18464949844052939</v>
      </c>
      <c r="G13" s="120">
        <f t="shared" si="1"/>
        <v>0.62363152479468953</v>
      </c>
    </row>
    <row r="14" spans="1:10" x14ac:dyDescent="0.25">
      <c r="A14" s="54">
        <v>4</v>
      </c>
      <c r="B14" s="55" t="s">
        <v>38</v>
      </c>
      <c r="C14" s="119">
        <v>227564</v>
      </c>
      <c r="D14" s="119">
        <v>920000</v>
      </c>
      <c r="E14" s="119">
        <v>256094</v>
      </c>
      <c r="F14" s="120">
        <f t="shared" si="0"/>
        <v>0.27836304347826085</v>
      </c>
      <c r="G14" s="120">
        <f t="shared" si="1"/>
        <v>1.1253713241110193</v>
      </c>
    </row>
    <row r="15" spans="1:10" x14ac:dyDescent="0.25">
      <c r="A15" s="54">
        <v>5</v>
      </c>
      <c r="B15" s="55" t="s">
        <v>39</v>
      </c>
      <c r="C15" s="119">
        <v>123152</v>
      </c>
      <c r="D15" s="119">
        <v>660000</v>
      </c>
      <c r="E15" s="119">
        <v>152736</v>
      </c>
      <c r="F15" s="120">
        <f t="shared" si="0"/>
        <v>0.23141818181818183</v>
      </c>
      <c r="G15" s="120">
        <f t="shared" si="1"/>
        <v>1.2402234636871508</v>
      </c>
    </row>
    <row r="16" spans="1:10" x14ac:dyDescent="0.25">
      <c r="A16" s="54">
        <v>6</v>
      </c>
      <c r="B16" s="55" t="s">
        <v>40</v>
      </c>
      <c r="C16" s="119">
        <v>118093</v>
      </c>
      <c r="D16" s="119">
        <v>535000</v>
      </c>
      <c r="E16" s="119">
        <v>89990</v>
      </c>
      <c r="F16" s="120">
        <f t="shared" si="0"/>
        <v>0.16820560747663552</v>
      </c>
      <c r="G16" s="120">
        <f t="shared" si="1"/>
        <v>0.76202653840617141</v>
      </c>
    </row>
    <row r="17" spans="1:8" x14ac:dyDescent="0.25">
      <c r="A17" s="54">
        <v>7</v>
      </c>
      <c r="B17" s="55" t="s">
        <v>41</v>
      </c>
      <c r="C17" s="119">
        <v>95445</v>
      </c>
      <c r="D17" s="119">
        <v>440000</v>
      </c>
      <c r="E17" s="119">
        <v>76591</v>
      </c>
      <c r="F17" s="120">
        <f t="shared" si="0"/>
        <v>0.17407045454545456</v>
      </c>
      <c r="G17" s="120">
        <f t="shared" si="1"/>
        <v>0.80246215097700246</v>
      </c>
    </row>
    <row r="18" spans="1:8" x14ac:dyDescent="0.25">
      <c r="A18" s="54">
        <v>8</v>
      </c>
      <c r="B18" s="55" t="s">
        <v>42</v>
      </c>
      <c r="C18" s="119">
        <f>SUM(C19:C22)</f>
        <v>500305</v>
      </c>
      <c r="D18" s="119">
        <f>SUM(D19:D22)</f>
        <v>1868000</v>
      </c>
      <c r="E18" s="119">
        <f>SUM(E19:E22)</f>
        <v>433855</v>
      </c>
      <c r="F18" s="120">
        <f t="shared" si="0"/>
        <v>0.23225642398286939</v>
      </c>
      <c r="G18" s="120">
        <f t="shared" si="1"/>
        <v>0.86718101957805738</v>
      </c>
      <c r="H18" s="63">
        <v>463000</v>
      </c>
    </row>
    <row r="19" spans="1:8" x14ac:dyDescent="0.25">
      <c r="A19" s="54" t="s">
        <v>43</v>
      </c>
      <c r="B19" s="56" t="s">
        <v>44</v>
      </c>
      <c r="C19" s="57">
        <v>2725</v>
      </c>
      <c r="D19" s="57">
        <v>8000</v>
      </c>
      <c r="E19" s="57">
        <v>1550</v>
      </c>
      <c r="F19" s="83">
        <f t="shared" si="0"/>
        <v>0.19375000000000001</v>
      </c>
      <c r="G19" s="83">
        <f t="shared" si="1"/>
        <v>0.56880733944954132</v>
      </c>
      <c r="H19" s="63">
        <v>115000</v>
      </c>
    </row>
    <row r="20" spans="1:8" x14ac:dyDescent="0.25">
      <c r="A20" s="54" t="s">
        <v>43</v>
      </c>
      <c r="B20" s="56" t="s">
        <v>45</v>
      </c>
      <c r="C20" s="57">
        <v>485197</v>
      </c>
      <c r="D20" s="57">
        <v>1500000</v>
      </c>
      <c r="E20" s="57">
        <v>399596</v>
      </c>
      <c r="F20" s="83">
        <f t="shared" si="0"/>
        <v>0.26639733333333332</v>
      </c>
      <c r="G20" s="83">
        <f t="shared" si="1"/>
        <v>0.82357475417201675</v>
      </c>
      <c r="H20" s="63">
        <v>49000</v>
      </c>
    </row>
    <row r="21" spans="1:8" x14ac:dyDescent="0.25">
      <c r="A21" s="54" t="s">
        <v>43</v>
      </c>
      <c r="B21" s="56" t="s">
        <v>46</v>
      </c>
      <c r="C21" s="57">
        <v>11427</v>
      </c>
      <c r="D21" s="57">
        <v>360000</v>
      </c>
      <c r="E21" s="57">
        <v>32339</v>
      </c>
      <c r="F21" s="83">
        <f t="shared" si="0"/>
        <v>8.9830555555555552E-2</v>
      </c>
      <c r="G21" s="83">
        <f t="shared" si="1"/>
        <v>2.8300516320994138</v>
      </c>
      <c r="H21" s="63">
        <v>158000</v>
      </c>
    </row>
    <row r="22" spans="1:8" ht="31.5" x14ac:dyDescent="0.25">
      <c r="A22" s="54" t="s">
        <v>43</v>
      </c>
      <c r="B22" s="56" t="s">
        <v>47</v>
      </c>
      <c r="C22" s="57">
        <v>956</v>
      </c>
      <c r="D22" s="57"/>
      <c r="E22" s="57">
        <v>370</v>
      </c>
      <c r="F22" s="83"/>
      <c r="G22" s="83">
        <f t="shared" si="1"/>
        <v>0.38702928870292885</v>
      </c>
      <c r="H22" s="63">
        <v>92000</v>
      </c>
    </row>
    <row r="23" spans="1:8" ht="34.5" customHeight="1" x14ac:dyDescent="0.25">
      <c r="A23" s="54">
        <v>9</v>
      </c>
      <c r="B23" s="55" t="s">
        <v>144</v>
      </c>
      <c r="C23" s="119">
        <v>16669</v>
      </c>
      <c r="D23" s="119">
        <v>100000</v>
      </c>
      <c r="E23" s="119">
        <v>16913</v>
      </c>
      <c r="F23" s="120">
        <f t="shared" ref="F23:F29" si="2">E23/D23</f>
        <v>0.16913</v>
      </c>
      <c r="G23" s="120">
        <f t="shared" si="1"/>
        <v>1.0146379506869039</v>
      </c>
      <c r="H23" s="63">
        <v>135000</v>
      </c>
    </row>
    <row r="24" spans="1:8" ht="18.75" customHeight="1" x14ac:dyDescent="0.25">
      <c r="A24" s="54">
        <v>10</v>
      </c>
      <c r="B24" s="55" t="s">
        <v>48</v>
      </c>
      <c r="C24" s="119">
        <v>26251</v>
      </c>
      <c r="D24" s="119">
        <v>90000</v>
      </c>
      <c r="E24" s="119">
        <v>26440</v>
      </c>
      <c r="F24" s="120">
        <f t="shared" si="2"/>
        <v>0.2937777777777778</v>
      </c>
      <c r="G24" s="120">
        <f t="shared" si="1"/>
        <v>1.0071997257247343</v>
      </c>
      <c r="H24" s="63">
        <v>1547000</v>
      </c>
    </row>
    <row r="25" spans="1:8" ht="31.5" x14ac:dyDescent="0.25">
      <c r="A25" s="54">
        <v>11</v>
      </c>
      <c r="B25" s="55" t="s">
        <v>81</v>
      </c>
      <c r="C25" s="119">
        <v>2051</v>
      </c>
      <c r="D25" s="119">
        <v>12000</v>
      </c>
      <c r="E25" s="119">
        <v>1861</v>
      </c>
      <c r="F25" s="120">
        <f t="shared" si="2"/>
        <v>0.15508333333333332</v>
      </c>
      <c r="G25" s="120">
        <f t="shared" si="1"/>
        <v>0.90736226231106776</v>
      </c>
      <c r="H25" s="63">
        <v>3825000</v>
      </c>
    </row>
    <row r="26" spans="1:8" x14ac:dyDescent="0.25">
      <c r="A26" s="54">
        <v>12</v>
      </c>
      <c r="B26" s="55" t="s">
        <v>49</v>
      </c>
      <c r="C26" s="119">
        <v>81620</v>
      </c>
      <c r="D26" s="119">
        <v>230000</v>
      </c>
      <c r="E26" s="119">
        <f>60595+3675</f>
        <v>64270</v>
      </c>
      <c r="F26" s="120">
        <f t="shared" si="2"/>
        <v>0.27943478260869564</v>
      </c>
      <c r="G26" s="120">
        <f t="shared" si="1"/>
        <v>0.78742955158049499</v>
      </c>
      <c r="H26" s="63">
        <v>341000</v>
      </c>
    </row>
    <row r="27" spans="1:8" s="2" customFormat="1" x14ac:dyDescent="0.25">
      <c r="A27" s="51" t="s">
        <v>15</v>
      </c>
      <c r="B27" s="52" t="s">
        <v>50</v>
      </c>
      <c r="C27" s="53">
        <f>C28+C29+C30</f>
        <v>1834744</v>
      </c>
      <c r="D27" s="53">
        <f>D28+D29+D32</f>
        <v>5250000</v>
      </c>
      <c r="E27" s="53">
        <f>E28+E29+E30+E31+E32+E33</f>
        <v>1217782</v>
      </c>
      <c r="F27" s="22">
        <f t="shared" si="2"/>
        <v>0.23195847619047619</v>
      </c>
      <c r="G27" s="22">
        <f t="shared" si="1"/>
        <v>0.6637340141185909</v>
      </c>
      <c r="H27" s="49">
        <v>106000</v>
      </c>
    </row>
    <row r="28" spans="1:8" ht="31.5" x14ac:dyDescent="0.25">
      <c r="A28" s="54">
        <v>1</v>
      </c>
      <c r="B28" s="55" t="s">
        <v>51</v>
      </c>
      <c r="C28" s="119">
        <v>938550</v>
      </c>
      <c r="D28" s="119">
        <v>3565900</v>
      </c>
      <c r="E28" s="119">
        <v>626052</v>
      </c>
      <c r="F28" s="120">
        <f t="shared" si="2"/>
        <v>0.17556633668919489</v>
      </c>
      <c r="G28" s="120">
        <f t="shared" si="1"/>
        <v>0.66704171328112516</v>
      </c>
      <c r="H28" s="80">
        <f>SUM(H18:H27)</f>
        <v>6831000</v>
      </c>
    </row>
    <row r="29" spans="1:8" x14ac:dyDescent="0.25">
      <c r="A29" s="54">
        <v>2</v>
      </c>
      <c r="B29" s="55" t="s">
        <v>52</v>
      </c>
      <c r="C29" s="139">
        <f>1834744-938550</f>
        <v>896194</v>
      </c>
      <c r="D29" s="139">
        <v>1684100</v>
      </c>
      <c r="E29" s="140">
        <f>591085+78</f>
        <v>591163</v>
      </c>
      <c r="F29" s="143">
        <f t="shared" si="2"/>
        <v>0.35102606733566888</v>
      </c>
      <c r="G29" s="143">
        <f t="shared" si="1"/>
        <v>0.65963731067157338</v>
      </c>
      <c r="H29" s="49">
        <f>9092000-H28</f>
        <v>2261000</v>
      </c>
    </row>
    <row r="30" spans="1:8" x14ac:dyDescent="0.25">
      <c r="A30" s="54">
        <v>3</v>
      </c>
      <c r="B30" s="55" t="s">
        <v>53</v>
      </c>
      <c r="C30" s="139"/>
      <c r="D30" s="139"/>
      <c r="E30" s="141"/>
      <c r="F30" s="143"/>
      <c r="G30" s="143"/>
    </row>
    <row r="31" spans="1:8" ht="31.5" x14ac:dyDescent="0.25">
      <c r="A31" s="54">
        <v>4</v>
      </c>
      <c r="B31" s="55" t="s">
        <v>54</v>
      </c>
      <c r="C31" s="139"/>
      <c r="D31" s="139"/>
      <c r="E31" s="142"/>
      <c r="F31" s="143"/>
      <c r="G31" s="143"/>
    </row>
    <row r="32" spans="1:8" ht="31.5" x14ac:dyDescent="0.25">
      <c r="A32" s="54">
        <v>5</v>
      </c>
      <c r="B32" s="55" t="s">
        <v>55</v>
      </c>
      <c r="C32" s="119"/>
      <c r="D32" s="119"/>
      <c r="E32" s="119">
        <v>118</v>
      </c>
      <c r="F32" s="120"/>
      <c r="G32" s="120"/>
    </row>
    <row r="33" spans="1:8" x14ac:dyDescent="0.25">
      <c r="A33" s="54">
        <v>6</v>
      </c>
      <c r="B33" s="55" t="s">
        <v>147</v>
      </c>
      <c r="C33" s="119"/>
      <c r="D33" s="119"/>
      <c r="E33" s="119">
        <f>279+170</f>
        <v>449</v>
      </c>
      <c r="F33" s="120"/>
      <c r="G33" s="120"/>
    </row>
    <row r="34" spans="1:8" s="2" customFormat="1" x14ac:dyDescent="0.25">
      <c r="A34" s="51" t="s">
        <v>56</v>
      </c>
      <c r="B34" s="52" t="s">
        <v>14</v>
      </c>
      <c r="C34" s="53"/>
      <c r="D34" s="53"/>
      <c r="E34" s="53"/>
      <c r="F34" s="22"/>
      <c r="G34" s="22"/>
      <c r="H34" s="49"/>
    </row>
    <row r="35" spans="1:8" s="2" customFormat="1" ht="31.5" x14ac:dyDescent="0.25">
      <c r="A35" s="51" t="s">
        <v>6</v>
      </c>
      <c r="B35" s="52" t="s">
        <v>57</v>
      </c>
      <c r="C35" s="53">
        <f>C36+C37</f>
        <v>4777180</v>
      </c>
      <c r="D35" s="53">
        <f>D36+D37</f>
        <v>18196130</v>
      </c>
      <c r="E35" s="53">
        <f>E36+E37</f>
        <v>3582142</v>
      </c>
      <c r="F35" s="22">
        <f>E35/D35</f>
        <v>0.19686284940808843</v>
      </c>
      <c r="G35" s="22">
        <f>E35/C35</f>
        <v>0.74984446891262213</v>
      </c>
      <c r="H35" s="49"/>
    </row>
    <row r="36" spans="1:8" x14ac:dyDescent="0.25">
      <c r="A36" s="54">
        <v>1</v>
      </c>
      <c r="B36" s="55" t="s">
        <v>58</v>
      </c>
      <c r="C36" s="119">
        <f>70572+5075+16523+100+20847+82475+265091+73280+580121+2322724+193159+204807+41685</f>
        <v>3876459</v>
      </c>
      <c r="D36" s="119">
        <v>3636371</v>
      </c>
      <c r="E36" s="119">
        <f>3582142-754217</f>
        <v>2827925</v>
      </c>
      <c r="F36" s="120">
        <f>E36/D36</f>
        <v>0.77767780020245458</v>
      </c>
      <c r="G36" s="120">
        <f>E36/C36</f>
        <v>0.72951242358038615</v>
      </c>
      <c r="H36" s="119">
        <f>36666+1228+584+45626+89990+69033+433854+26440+8338+36923+1861+3674</f>
        <v>754217</v>
      </c>
    </row>
    <row r="37" spans="1:8" ht="31.5" x14ac:dyDescent="0.25">
      <c r="A37" s="64">
        <v>2</v>
      </c>
      <c r="B37" s="65" t="s">
        <v>59</v>
      </c>
      <c r="C37" s="66">
        <f>4777180-3876459</f>
        <v>900721</v>
      </c>
      <c r="D37" s="66">
        <v>14559759</v>
      </c>
      <c r="E37" s="66">
        <f>36666+1228+584+45626+89990+69033+433854+26440+8338+36923+1861+3674</f>
        <v>754217</v>
      </c>
      <c r="F37" s="60">
        <f>E37/D37</f>
        <v>5.1801475560138047E-2</v>
      </c>
      <c r="G37" s="60">
        <f>E37/C37</f>
        <v>0.83734808003810279</v>
      </c>
    </row>
  </sheetData>
  <mergeCells count="14">
    <mergeCell ref="F1:G1"/>
    <mergeCell ref="A3:G3"/>
    <mergeCell ref="E5:E6"/>
    <mergeCell ref="F5:G5"/>
    <mergeCell ref="C29:C31"/>
    <mergeCell ref="D29:D31"/>
    <mergeCell ref="E29:E31"/>
    <mergeCell ref="F29:F31"/>
    <mergeCell ref="G29:G31"/>
    <mergeCell ref="A5:A6"/>
    <mergeCell ref="B5:B6"/>
    <mergeCell ref="C5:C6"/>
    <mergeCell ref="D5:D6"/>
    <mergeCell ref="F4:G4"/>
  </mergeCells>
  <pageMargins left="0.33" right="0.2" top="0.26" bottom="0.2" header="0.3" footer="0.2"/>
  <pageSetup paperSize="9"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B20" sqref="B20"/>
    </sheetView>
  </sheetViews>
  <sheetFormatPr defaultRowHeight="16.5" x14ac:dyDescent="0.25"/>
  <cols>
    <col min="1" max="1" width="5.42578125" style="5" customWidth="1"/>
    <col min="2" max="2" width="39.42578125" style="5" customWidth="1"/>
    <col min="3" max="3" width="12.42578125" style="5" hidden="1" customWidth="1"/>
    <col min="4" max="4" width="12.85546875" style="5" customWidth="1"/>
    <col min="5" max="5" width="11.42578125" style="5" customWidth="1"/>
    <col min="6" max="6" width="8.5703125" style="5" customWidth="1"/>
    <col min="7" max="7" width="10.140625" style="5" customWidth="1"/>
    <col min="8" max="8" width="20" style="5" customWidth="1"/>
    <col min="9" max="9" width="14.7109375" style="5" customWidth="1"/>
    <col min="10" max="10" width="11.42578125" style="5" bestFit="1" customWidth="1"/>
    <col min="11" max="16384" width="9.140625" style="5"/>
  </cols>
  <sheetData>
    <row r="1" spans="1:10" ht="16.5" customHeight="1" x14ac:dyDescent="0.25">
      <c r="A1" s="4" t="s">
        <v>32</v>
      </c>
      <c r="F1" s="149" t="s">
        <v>78</v>
      </c>
      <c r="G1" s="149"/>
      <c r="H1" s="149"/>
    </row>
    <row r="3" spans="1:10" x14ac:dyDescent="0.25">
      <c r="A3" s="130" t="s">
        <v>158</v>
      </c>
      <c r="B3" s="130"/>
      <c r="C3" s="130"/>
      <c r="D3" s="130"/>
      <c r="E3" s="130"/>
      <c r="F3" s="130"/>
      <c r="G3" s="130"/>
      <c r="H3" s="130"/>
    </row>
    <row r="4" spans="1:10" x14ac:dyDescent="0.25">
      <c r="E4" s="153" t="s">
        <v>152</v>
      </c>
      <c r="F4" s="153"/>
      <c r="G4" s="153"/>
      <c r="H4" s="153"/>
    </row>
    <row r="5" spans="1:10" ht="51" customHeight="1" x14ac:dyDescent="0.25">
      <c r="A5" s="134" t="s">
        <v>0</v>
      </c>
      <c r="B5" s="134" t="s">
        <v>1</v>
      </c>
      <c r="C5" s="150" t="s">
        <v>151</v>
      </c>
      <c r="D5" s="134" t="s">
        <v>3</v>
      </c>
      <c r="E5" s="134" t="s">
        <v>155</v>
      </c>
      <c r="F5" s="134" t="s">
        <v>156</v>
      </c>
      <c r="G5" s="134"/>
      <c r="H5" s="134" t="s">
        <v>82</v>
      </c>
    </row>
    <row r="6" spans="1:10" ht="43.5" customHeight="1" x14ac:dyDescent="0.25">
      <c r="A6" s="134"/>
      <c r="B6" s="134"/>
      <c r="C6" s="151"/>
      <c r="D6" s="134"/>
      <c r="E6" s="134"/>
      <c r="F6" s="134" t="s">
        <v>3</v>
      </c>
      <c r="G6" s="131" t="s">
        <v>80</v>
      </c>
      <c r="H6" s="134"/>
    </row>
    <row r="7" spans="1:10" ht="45.75" customHeight="1" x14ac:dyDescent="0.25">
      <c r="A7" s="134"/>
      <c r="B7" s="134"/>
      <c r="C7" s="152"/>
      <c r="D7" s="134"/>
      <c r="E7" s="134"/>
      <c r="F7" s="134"/>
      <c r="G7" s="132"/>
      <c r="H7" s="134"/>
    </row>
    <row r="8" spans="1:10" x14ac:dyDescent="0.25">
      <c r="A8" s="10" t="s">
        <v>5</v>
      </c>
      <c r="B8" s="10" t="s">
        <v>6</v>
      </c>
      <c r="C8" s="10"/>
      <c r="D8" s="11">
        <v>1</v>
      </c>
      <c r="E8" s="10">
        <v>2</v>
      </c>
      <c r="F8" s="10" t="s">
        <v>7</v>
      </c>
      <c r="G8" s="10">
        <v>4</v>
      </c>
      <c r="H8" s="47">
        <v>5</v>
      </c>
    </row>
    <row r="9" spans="1:10" s="4" customFormat="1" x14ac:dyDescent="0.25">
      <c r="A9" s="12"/>
      <c r="B9" s="13" t="s">
        <v>86</v>
      </c>
      <c r="C9" s="18">
        <f>+C10+C33</f>
        <v>4532426</v>
      </c>
      <c r="D9" s="18">
        <f>+D10+D33</f>
        <v>27225794</v>
      </c>
      <c r="E9" s="18">
        <f>+E10+E33</f>
        <v>4727830</v>
      </c>
      <c r="F9" s="22">
        <f>+E9/D9</f>
        <v>0.17365260311600095</v>
      </c>
      <c r="G9" s="22">
        <f>+E9/C9</f>
        <v>1.0431124523599502</v>
      </c>
      <c r="H9" s="46"/>
      <c r="I9" s="122">
        <f>345522+555780+1647682</f>
        <v>2548984</v>
      </c>
      <c r="J9" s="32"/>
    </row>
    <row r="10" spans="1:10" s="4" customFormat="1" x14ac:dyDescent="0.25">
      <c r="A10" s="14" t="s">
        <v>5</v>
      </c>
      <c r="B10" s="15" t="s">
        <v>61</v>
      </c>
      <c r="C10" s="20">
        <f>+C11+C15+C27+C28+C29+C30</f>
        <v>4354000</v>
      </c>
      <c r="D10" s="20">
        <f>+D11+D15+D27+D28+D29+D30</f>
        <v>24219630</v>
      </c>
      <c r="E10" s="20">
        <f>+E11+E15+E27+E28+E29+E30</f>
        <v>4163801.8083899999</v>
      </c>
      <c r="F10" s="22">
        <f>+E10/D10</f>
        <v>0.17191847308939071</v>
      </c>
      <c r="G10" s="22">
        <f>+E10/C10</f>
        <v>0.9563164465755627</v>
      </c>
      <c r="H10" s="44"/>
    </row>
    <row r="11" spans="1:10" s="4" customFormat="1" x14ac:dyDescent="0.25">
      <c r="A11" s="14" t="s">
        <v>9</v>
      </c>
      <c r="B11" s="15" t="s">
        <v>20</v>
      </c>
      <c r="C11" s="24">
        <f>+C12+C13</f>
        <v>2219000</v>
      </c>
      <c r="D11" s="20">
        <f>+D12+D13</f>
        <v>6249303</v>
      </c>
      <c r="E11" s="20">
        <f>SUM(E12:E13)</f>
        <v>1910341.2857900001</v>
      </c>
      <c r="F11" s="22">
        <f>+E11/D11</f>
        <v>0.30568869612979244</v>
      </c>
      <c r="G11" s="22">
        <f t="shared" ref="G11:G26" si="0">+E11/C11</f>
        <v>0.86090188634069409</v>
      </c>
      <c r="H11" s="44"/>
      <c r="I11" s="32"/>
    </row>
    <row r="12" spans="1:10" x14ac:dyDescent="0.25">
      <c r="A12" s="17">
        <v>1</v>
      </c>
      <c r="B12" s="16" t="s">
        <v>62</v>
      </c>
      <c r="C12" s="25">
        <f>2219000-75000</f>
        <v>2144000</v>
      </c>
      <c r="D12" s="19">
        <f>6159303</f>
        <v>6159303</v>
      </c>
      <c r="E12" s="19">
        <f>2368731-E34</f>
        <v>1820341.2857900001</v>
      </c>
      <c r="F12" s="21">
        <f>+E12/D12</f>
        <v>0.29554338953449766</v>
      </c>
      <c r="G12" s="21">
        <f>+E12/C12</f>
        <v>0.84903977881996273</v>
      </c>
      <c r="H12" s="43"/>
    </row>
    <row r="13" spans="1:10" ht="99" x14ac:dyDescent="0.25">
      <c r="A13" s="17">
        <v>2</v>
      </c>
      <c r="B13" s="16" t="s">
        <v>63</v>
      </c>
      <c r="C13" s="33">
        <v>75000</v>
      </c>
      <c r="D13" s="19">
        <v>90000</v>
      </c>
      <c r="E13" s="19">
        <v>90000</v>
      </c>
      <c r="F13" s="82">
        <f t="shared" ref="F13" si="1">+E13/D13</f>
        <v>1</v>
      </c>
      <c r="G13" s="96">
        <f>+E13/C13</f>
        <v>1.2</v>
      </c>
      <c r="H13" s="43"/>
    </row>
    <row r="14" spans="1:10" x14ac:dyDescent="0.25">
      <c r="A14" s="17">
        <v>3</v>
      </c>
      <c r="B14" s="16" t="s">
        <v>64</v>
      </c>
      <c r="C14" s="16"/>
      <c r="D14" s="19"/>
      <c r="E14" s="19"/>
      <c r="F14" s="82"/>
      <c r="G14" s="21"/>
      <c r="H14" s="43"/>
    </row>
    <row r="15" spans="1:10" s="4" customFormat="1" x14ac:dyDescent="0.25">
      <c r="A15" s="14" t="s">
        <v>15</v>
      </c>
      <c r="B15" s="15" t="s">
        <v>21</v>
      </c>
      <c r="C15" s="20">
        <v>2135000</v>
      </c>
      <c r="D15" s="20">
        <f>13240605</f>
        <v>13240605</v>
      </c>
      <c r="E15" s="20">
        <f>2269099-E35</f>
        <v>2253460.5225999998</v>
      </c>
      <c r="F15" s="22">
        <f>+E15/D15</f>
        <v>0.17019316886199684</v>
      </c>
      <c r="G15" s="22">
        <f t="shared" si="0"/>
        <v>1.0554850222950818</v>
      </c>
      <c r="H15" s="44"/>
      <c r="I15" s="122">
        <f>40884+156100+260196</f>
        <v>457180</v>
      </c>
    </row>
    <row r="16" spans="1:10" s="37" customFormat="1" x14ac:dyDescent="0.25">
      <c r="A16" s="34"/>
      <c r="B16" s="35" t="s">
        <v>65</v>
      </c>
      <c r="C16" s="35"/>
      <c r="D16" s="36"/>
      <c r="E16" s="36"/>
      <c r="F16" s="36"/>
      <c r="G16" s="21"/>
      <c r="H16" s="45"/>
    </row>
    <row r="17" spans="1:8" x14ac:dyDescent="0.25">
      <c r="A17" s="17">
        <v>1</v>
      </c>
      <c r="B17" s="16" t="s">
        <v>66</v>
      </c>
      <c r="C17" s="33">
        <v>822000</v>
      </c>
      <c r="D17" s="19">
        <v>5046017</v>
      </c>
      <c r="E17" s="19">
        <f>802071-6255.067</f>
        <v>795815.93299999996</v>
      </c>
      <c r="F17" s="21">
        <f>+E17/D17</f>
        <v>0.15771170271523063</v>
      </c>
      <c r="G17" s="21">
        <f t="shared" si="0"/>
        <v>0.96814590389294397</v>
      </c>
      <c r="H17" s="43"/>
    </row>
    <row r="18" spans="1:8" x14ac:dyDescent="0.25">
      <c r="A18" s="17">
        <v>2</v>
      </c>
      <c r="B18" s="16" t="s">
        <v>67</v>
      </c>
      <c r="C18" s="33">
        <v>24277</v>
      </c>
      <c r="D18" s="19">
        <v>40290</v>
      </c>
      <c r="E18" s="19">
        <v>24424</v>
      </c>
      <c r="F18" s="82">
        <f t="shared" ref="F18:F26" si="2">+E18/D18</f>
        <v>0.60620501365103008</v>
      </c>
      <c r="G18" s="21">
        <f t="shared" si="0"/>
        <v>1.006055113893809</v>
      </c>
      <c r="H18" s="43"/>
    </row>
    <row r="19" spans="1:8" x14ac:dyDescent="0.25">
      <c r="A19" s="17">
        <v>3</v>
      </c>
      <c r="B19" s="16" t="s">
        <v>68</v>
      </c>
      <c r="C19" s="33">
        <v>201135</v>
      </c>
      <c r="D19" s="19">
        <v>1129821</v>
      </c>
      <c r="E19" s="19">
        <v>261402</v>
      </c>
      <c r="F19" s="82">
        <f t="shared" si="2"/>
        <v>0.23136585352901035</v>
      </c>
      <c r="G19" s="21">
        <f t="shared" si="0"/>
        <v>1.2996345737937207</v>
      </c>
      <c r="H19" s="43"/>
    </row>
    <row r="20" spans="1:8" x14ac:dyDescent="0.25">
      <c r="A20" s="17">
        <v>4</v>
      </c>
      <c r="B20" s="16" t="s">
        <v>69</v>
      </c>
      <c r="C20" s="33">
        <v>30782</v>
      </c>
      <c r="D20" s="19">
        <v>276404</v>
      </c>
      <c r="E20" s="19">
        <f>35834-21015</f>
        <v>14819</v>
      </c>
      <c r="F20" s="82">
        <f t="shared" si="2"/>
        <v>5.3613551178709425E-2</v>
      </c>
      <c r="G20" s="21">
        <f t="shared" si="0"/>
        <v>0.4814177116496654</v>
      </c>
      <c r="H20" s="43"/>
    </row>
    <row r="21" spans="1:8" x14ac:dyDescent="0.25">
      <c r="A21" s="17">
        <v>5</v>
      </c>
      <c r="B21" s="16" t="s">
        <v>70</v>
      </c>
      <c r="C21" s="33">
        <v>7007</v>
      </c>
      <c r="D21" s="19">
        <v>58761</v>
      </c>
      <c r="E21" s="19">
        <v>8345</v>
      </c>
      <c r="F21" s="82">
        <f t="shared" si="2"/>
        <v>0.14201596296863567</v>
      </c>
      <c r="G21" s="21">
        <f t="shared" si="0"/>
        <v>1.1909519052376196</v>
      </c>
      <c r="H21" s="43"/>
    </row>
    <row r="22" spans="1:8" x14ac:dyDescent="0.25">
      <c r="A22" s="17">
        <v>6</v>
      </c>
      <c r="B22" s="16" t="s">
        <v>71</v>
      </c>
      <c r="C22" s="33">
        <v>8801</v>
      </c>
      <c r="D22" s="19">
        <v>82133</v>
      </c>
      <c r="E22" s="19">
        <f>3629-30</f>
        <v>3599</v>
      </c>
      <c r="F22" s="82">
        <f t="shared" si="2"/>
        <v>4.3819171344039544E-2</v>
      </c>
      <c r="G22" s="21">
        <f t="shared" si="0"/>
        <v>0.40893080331780479</v>
      </c>
      <c r="H22" s="43"/>
    </row>
    <row r="23" spans="1:8" x14ac:dyDescent="0.25">
      <c r="A23" s="17">
        <v>7</v>
      </c>
      <c r="B23" s="16" t="s">
        <v>72</v>
      </c>
      <c r="C23" s="33">
        <v>26166</v>
      </c>
      <c r="D23" s="19">
        <v>195277</v>
      </c>
      <c r="E23" s="19">
        <f>21027-30</f>
        <v>20997</v>
      </c>
      <c r="F23" s="82">
        <f t="shared" si="2"/>
        <v>0.10752418359561033</v>
      </c>
      <c r="G23" s="21">
        <f t="shared" si="0"/>
        <v>0.80245356569594128</v>
      </c>
      <c r="H23" s="43"/>
    </row>
    <row r="24" spans="1:8" x14ac:dyDescent="0.25">
      <c r="A24" s="17">
        <v>8</v>
      </c>
      <c r="B24" s="16" t="s">
        <v>73</v>
      </c>
      <c r="C24" s="33">
        <v>178979</v>
      </c>
      <c r="D24" s="19">
        <v>2339356</v>
      </c>
      <c r="E24" s="19">
        <f>246178-8551.0176</f>
        <v>237626.98240000001</v>
      </c>
      <c r="F24" s="82">
        <f t="shared" si="2"/>
        <v>0.10157794811905499</v>
      </c>
      <c r="G24" s="21">
        <f t="shared" si="0"/>
        <v>1.3276808027757447</v>
      </c>
      <c r="H24" s="43"/>
    </row>
    <row r="25" spans="1:8" ht="33" x14ac:dyDescent="0.25">
      <c r="A25" s="17">
        <v>9</v>
      </c>
      <c r="B25" s="16" t="s">
        <v>74</v>
      </c>
      <c r="C25" s="33">
        <v>494051</v>
      </c>
      <c r="D25" s="19">
        <v>2522576</v>
      </c>
      <c r="E25" s="19">
        <f>492990-249.451</f>
        <v>492740.549</v>
      </c>
      <c r="F25" s="82">
        <f t="shared" si="2"/>
        <v>0.19533229088043333</v>
      </c>
      <c r="G25" s="21">
        <f t="shared" si="0"/>
        <v>0.99734753901925099</v>
      </c>
      <c r="H25" s="43"/>
    </row>
    <row r="26" spans="1:8" x14ac:dyDescent="0.25">
      <c r="A26" s="17">
        <v>10</v>
      </c>
      <c r="B26" s="16" t="s">
        <v>75</v>
      </c>
      <c r="C26" s="33">
        <v>242905</v>
      </c>
      <c r="D26" s="19">
        <v>1196420</v>
      </c>
      <c r="E26" s="19">
        <v>269993</v>
      </c>
      <c r="F26" s="82">
        <f t="shared" si="2"/>
        <v>0.2256674077665034</v>
      </c>
      <c r="G26" s="21">
        <f t="shared" si="0"/>
        <v>1.1115168481505115</v>
      </c>
      <c r="H26" s="43"/>
    </row>
    <row r="27" spans="1:8" s="4" customFormat="1" ht="33" x14ac:dyDescent="0.25">
      <c r="A27" s="14" t="s">
        <v>25</v>
      </c>
      <c r="B27" s="15" t="s">
        <v>22</v>
      </c>
      <c r="C27" s="24"/>
      <c r="D27" s="20">
        <v>5892</v>
      </c>
      <c r="E27" s="20"/>
      <c r="F27" s="22"/>
      <c r="G27" s="58"/>
      <c r="H27" s="44"/>
    </row>
    <row r="28" spans="1:8" s="4" customFormat="1" ht="25.5" customHeight="1" x14ac:dyDescent="0.25">
      <c r="A28" s="14" t="s">
        <v>56</v>
      </c>
      <c r="B28" s="15" t="s">
        <v>23</v>
      </c>
      <c r="C28" s="15"/>
      <c r="D28" s="20">
        <v>1450</v>
      </c>
      <c r="E28" s="20"/>
      <c r="F28" s="22"/>
      <c r="G28" s="22"/>
      <c r="H28" s="44"/>
    </row>
    <row r="29" spans="1:8" s="4" customFormat="1" ht="30.75" customHeight="1" x14ac:dyDescent="0.25">
      <c r="A29" s="14" t="s">
        <v>76</v>
      </c>
      <c r="B29" s="15" t="s">
        <v>24</v>
      </c>
      <c r="C29" s="15"/>
      <c r="D29" s="20">
        <v>585515</v>
      </c>
      <c r="E29" s="20"/>
      <c r="F29" s="22"/>
      <c r="G29" s="22"/>
      <c r="H29" s="147" t="s">
        <v>154</v>
      </c>
    </row>
    <row r="30" spans="1:8" s="4" customFormat="1" ht="24" customHeight="1" x14ac:dyDescent="0.25">
      <c r="A30" s="14" t="s">
        <v>79</v>
      </c>
      <c r="B30" s="15" t="s">
        <v>146</v>
      </c>
      <c r="C30" s="15"/>
      <c r="D30" s="20">
        <v>4136865</v>
      </c>
      <c r="E30" s="20"/>
      <c r="F30" s="22"/>
      <c r="G30" s="116"/>
      <c r="H30" s="148"/>
    </row>
    <row r="31" spans="1:8" hidden="1" x14ac:dyDescent="0.25">
      <c r="A31" s="17">
        <v>1</v>
      </c>
      <c r="B31" s="16" t="s">
        <v>142</v>
      </c>
      <c r="C31" s="16"/>
      <c r="D31" s="19"/>
      <c r="E31" s="19"/>
      <c r="F31" s="19"/>
      <c r="G31" s="117"/>
      <c r="H31" s="118"/>
    </row>
    <row r="32" spans="1:8" ht="12" hidden="1" customHeight="1" x14ac:dyDescent="0.25">
      <c r="A32" s="17">
        <v>2</v>
      </c>
      <c r="B32" s="16" t="s">
        <v>143</v>
      </c>
      <c r="C32" s="16"/>
      <c r="D32" s="19"/>
      <c r="E32" s="19"/>
      <c r="F32" s="19"/>
      <c r="G32" s="117"/>
      <c r="H32" s="118"/>
    </row>
    <row r="33" spans="1:8" ht="33" x14ac:dyDescent="0.25">
      <c r="A33" s="14" t="s">
        <v>6</v>
      </c>
      <c r="B33" s="15" t="s">
        <v>77</v>
      </c>
      <c r="C33" s="125">
        <f>+C34+C35</f>
        <v>178426</v>
      </c>
      <c r="D33" s="20">
        <f>SUM(D34:D35)</f>
        <v>3006164</v>
      </c>
      <c r="E33" s="20">
        <f>SUM(E34:E35)</f>
        <v>564028.19160999998</v>
      </c>
      <c r="F33" s="22">
        <f>+E33/D33</f>
        <v>0.1876238926452449</v>
      </c>
      <c r="G33" s="116">
        <f>+E33/C33</f>
        <v>3.1611322991604363</v>
      </c>
      <c r="H33" s="43"/>
    </row>
    <row r="34" spans="1:8" x14ac:dyDescent="0.25">
      <c r="A34" s="17">
        <v>1</v>
      </c>
      <c r="B34" s="16" t="s">
        <v>153</v>
      </c>
      <c r="C34" s="33">
        <f>178426-C35</f>
        <v>176223</v>
      </c>
      <c r="D34" s="19">
        <v>2548984</v>
      </c>
      <c r="E34" s="19">
        <v>548389.71421000001</v>
      </c>
      <c r="F34" s="21">
        <f>+E34/D34</f>
        <v>0.21514050861441264</v>
      </c>
      <c r="G34" s="117">
        <f>+E34/C34</f>
        <v>3.1119077203883716</v>
      </c>
      <c r="H34" s="118"/>
    </row>
    <row r="35" spans="1:8" x14ac:dyDescent="0.25">
      <c r="A35" s="93">
        <v>2</v>
      </c>
      <c r="B35" s="94" t="s">
        <v>21</v>
      </c>
      <c r="C35" s="126">
        <v>2203</v>
      </c>
      <c r="D35" s="95">
        <v>457180</v>
      </c>
      <c r="E35" s="95">
        <v>15638.4774</v>
      </c>
      <c r="F35" s="124">
        <f>+E35/D35</f>
        <v>3.4206390043308978E-2</v>
      </c>
      <c r="G35" s="60">
        <f>+E35/C35</f>
        <v>7.0987187471629598</v>
      </c>
      <c r="H35" s="123"/>
    </row>
  </sheetData>
  <mergeCells count="13">
    <mergeCell ref="H29:H30"/>
    <mergeCell ref="F1:H1"/>
    <mergeCell ref="H5:H7"/>
    <mergeCell ref="A3:H3"/>
    <mergeCell ref="G6:G7"/>
    <mergeCell ref="A5:A7"/>
    <mergeCell ref="B5:B7"/>
    <mergeCell ref="D5:D7"/>
    <mergeCell ref="E5:E7"/>
    <mergeCell ref="F6:F7"/>
    <mergeCell ref="F5:G5"/>
    <mergeCell ref="C5:C7"/>
    <mergeCell ref="E4:H4"/>
  </mergeCells>
  <pageMargins left="0.33" right="0.2" top="0.46" bottom="0.38"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workbookViewId="0">
      <pane xSplit="2" ySplit="2" topLeftCell="C3" activePane="bottomRight" state="frozen"/>
      <selection pane="topRight" activeCell="C1" sqref="C1"/>
      <selection pane="bottomLeft" activeCell="A3" sqref="A3"/>
      <selection pane="bottomRight" activeCell="B4" sqref="B4"/>
    </sheetView>
  </sheetViews>
  <sheetFormatPr defaultRowHeight="15.75" x14ac:dyDescent="0.25"/>
  <cols>
    <col min="1" max="1" width="5.85546875" style="99" customWidth="1"/>
    <col min="2" max="2" width="30.42578125" style="1" customWidth="1"/>
    <col min="3" max="3" width="12.140625" style="99" customWidth="1"/>
    <col min="4" max="4" width="29.140625" style="99" customWidth="1"/>
    <col min="5" max="5" width="21.7109375" style="1" customWidth="1"/>
    <col min="6" max="16384" width="9.140625" style="1"/>
  </cols>
  <sheetData>
    <row r="2" spans="1:5" ht="31.5" x14ac:dyDescent="0.25">
      <c r="A2" s="100" t="s">
        <v>87</v>
      </c>
      <c r="B2" s="100" t="s">
        <v>88</v>
      </c>
      <c r="C2" s="101" t="s">
        <v>89</v>
      </c>
      <c r="D2" s="101" t="s">
        <v>137</v>
      </c>
      <c r="E2" s="101" t="s">
        <v>123</v>
      </c>
    </row>
    <row r="3" spans="1:5" s="2" customFormat="1" ht="31.5" x14ac:dyDescent="0.25">
      <c r="A3" s="102" t="s">
        <v>9</v>
      </c>
      <c r="B3" s="103" t="s">
        <v>140</v>
      </c>
      <c r="C3" s="102"/>
      <c r="D3" s="102"/>
      <c r="E3" s="104"/>
    </row>
    <row r="4" spans="1:5" ht="47.25" x14ac:dyDescent="0.25">
      <c r="A4" s="105">
        <v>1</v>
      </c>
      <c r="B4" s="106" t="s">
        <v>124</v>
      </c>
      <c r="C4" s="105" t="s">
        <v>90</v>
      </c>
      <c r="D4" s="107" t="s">
        <v>125</v>
      </c>
      <c r="E4" s="154" t="s">
        <v>99</v>
      </c>
    </row>
    <row r="5" spans="1:5" ht="47.25" x14ac:dyDescent="0.25">
      <c r="A5" s="105">
        <v>2</v>
      </c>
      <c r="B5" s="106" t="s">
        <v>126</v>
      </c>
      <c r="C5" s="105" t="s">
        <v>91</v>
      </c>
      <c r="D5" s="107" t="s">
        <v>127</v>
      </c>
      <c r="E5" s="154"/>
    </row>
    <row r="6" spans="1:5" ht="63" x14ac:dyDescent="0.25">
      <c r="A6" s="105">
        <v>3</v>
      </c>
      <c r="B6" s="106" t="s">
        <v>92</v>
      </c>
      <c r="C6" s="105" t="s">
        <v>95</v>
      </c>
      <c r="D6" s="107" t="s">
        <v>128</v>
      </c>
      <c r="E6" s="154"/>
    </row>
    <row r="7" spans="1:5" ht="63" x14ac:dyDescent="0.25">
      <c r="A7" s="105">
        <v>4</v>
      </c>
      <c r="B7" s="106" t="s">
        <v>93</v>
      </c>
      <c r="C7" s="105" t="s">
        <v>95</v>
      </c>
      <c r="D7" s="107" t="s">
        <v>129</v>
      </c>
      <c r="E7" s="154"/>
    </row>
    <row r="8" spans="1:5" ht="63" x14ac:dyDescent="0.25">
      <c r="A8" s="105">
        <v>5</v>
      </c>
      <c r="B8" s="106" t="s">
        <v>94</v>
      </c>
      <c r="C8" s="105" t="s">
        <v>95</v>
      </c>
      <c r="D8" s="107" t="s">
        <v>98</v>
      </c>
      <c r="E8" s="154"/>
    </row>
    <row r="9" spans="1:5" ht="47.25" x14ac:dyDescent="0.25">
      <c r="A9" s="105">
        <v>6</v>
      </c>
      <c r="B9" s="106" t="s">
        <v>96</v>
      </c>
      <c r="C9" s="108" t="s">
        <v>97</v>
      </c>
      <c r="D9" s="107" t="s">
        <v>130</v>
      </c>
      <c r="E9" s="154"/>
    </row>
    <row r="10" spans="1:5" s="2" customFormat="1" ht="47.25" x14ac:dyDescent="0.25">
      <c r="A10" s="102" t="s">
        <v>15</v>
      </c>
      <c r="B10" s="103" t="s">
        <v>131</v>
      </c>
      <c r="C10" s="109"/>
      <c r="D10" s="110"/>
      <c r="E10" s="104"/>
    </row>
    <row r="11" spans="1:5" ht="47.25" x14ac:dyDescent="0.25">
      <c r="A11" s="105">
        <v>1</v>
      </c>
      <c r="B11" s="106" t="s">
        <v>100</v>
      </c>
      <c r="C11" s="108" t="s">
        <v>101</v>
      </c>
      <c r="D11" s="107" t="s">
        <v>103</v>
      </c>
      <c r="E11" s="105" t="s">
        <v>102</v>
      </c>
    </row>
    <row r="12" spans="1:5" ht="31.5" x14ac:dyDescent="0.25">
      <c r="A12" s="105">
        <v>2</v>
      </c>
      <c r="B12" s="106" t="s">
        <v>104</v>
      </c>
      <c r="C12" s="108" t="s">
        <v>105</v>
      </c>
      <c r="D12" s="107" t="s">
        <v>107</v>
      </c>
      <c r="E12" s="105" t="s">
        <v>106</v>
      </c>
    </row>
    <row r="13" spans="1:5" ht="31.5" x14ac:dyDescent="0.25">
      <c r="A13" s="105">
        <v>3</v>
      </c>
      <c r="B13" s="106" t="s">
        <v>108</v>
      </c>
      <c r="C13" s="108" t="s">
        <v>109</v>
      </c>
      <c r="D13" s="107" t="s">
        <v>107</v>
      </c>
      <c r="E13" s="105" t="s">
        <v>106</v>
      </c>
    </row>
    <row r="14" spans="1:5" ht="31.5" x14ac:dyDescent="0.25">
      <c r="A14" s="105">
        <v>4</v>
      </c>
      <c r="B14" s="106" t="s">
        <v>110</v>
      </c>
      <c r="C14" s="108" t="s">
        <v>111</v>
      </c>
      <c r="D14" s="107" t="s">
        <v>113</v>
      </c>
      <c r="E14" s="105" t="s">
        <v>112</v>
      </c>
    </row>
    <row r="15" spans="1:5" ht="31.5" x14ac:dyDescent="0.25">
      <c r="A15" s="105">
        <v>5</v>
      </c>
      <c r="B15" s="106" t="s">
        <v>110</v>
      </c>
      <c r="C15" s="108" t="s">
        <v>111</v>
      </c>
      <c r="D15" s="111" t="s">
        <v>120</v>
      </c>
      <c r="E15" s="105" t="s">
        <v>114</v>
      </c>
    </row>
    <row r="16" spans="1:5" ht="47.25" x14ac:dyDescent="0.25">
      <c r="A16" s="105">
        <v>6</v>
      </c>
      <c r="B16" s="106" t="s">
        <v>115</v>
      </c>
      <c r="C16" s="108" t="s">
        <v>116</v>
      </c>
      <c r="D16" s="107" t="s">
        <v>117</v>
      </c>
      <c r="E16" s="105" t="s">
        <v>114</v>
      </c>
    </row>
    <row r="17" spans="1:5" ht="47.25" x14ac:dyDescent="0.25">
      <c r="A17" s="105">
        <v>7</v>
      </c>
      <c r="B17" s="106" t="s">
        <v>118</v>
      </c>
      <c r="C17" s="108" t="s">
        <v>119</v>
      </c>
      <c r="D17" s="107" t="s">
        <v>117</v>
      </c>
      <c r="E17" s="105" t="s">
        <v>114</v>
      </c>
    </row>
    <row r="18" spans="1:5" ht="31.5" x14ac:dyDescent="0.25">
      <c r="A18" s="105">
        <v>8</v>
      </c>
      <c r="B18" s="106" t="s">
        <v>121</v>
      </c>
      <c r="C18" s="108" t="s">
        <v>122</v>
      </c>
      <c r="D18" s="107" t="s">
        <v>117</v>
      </c>
      <c r="E18" s="105" t="s">
        <v>114</v>
      </c>
    </row>
    <row r="19" spans="1:5" s="2" customFormat="1" ht="31.5" x14ac:dyDescent="0.25">
      <c r="A19" s="102" t="s">
        <v>25</v>
      </c>
      <c r="B19" s="103" t="s">
        <v>132</v>
      </c>
      <c r="C19" s="109"/>
      <c r="D19" s="110"/>
      <c r="E19" s="104"/>
    </row>
    <row r="20" spans="1:5" x14ac:dyDescent="0.25">
      <c r="A20" s="105">
        <v>1</v>
      </c>
      <c r="B20" s="106" t="s">
        <v>133</v>
      </c>
      <c r="C20" s="108" t="s">
        <v>134</v>
      </c>
      <c r="D20" s="111" t="s">
        <v>138</v>
      </c>
      <c r="E20" s="105" t="s">
        <v>112</v>
      </c>
    </row>
    <row r="21" spans="1:5" ht="47.25" x14ac:dyDescent="0.25">
      <c r="A21" s="105">
        <v>2</v>
      </c>
      <c r="B21" s="106" t="s">
        <v>136</v>
      </c>
      <c r="C21" s="108" t="s">
        <v>135</v>
      </c>
      <c r="D21" s="111" t="s">
        <v>138</v>
      </c>
      <c r="E21" s="105" t="s">
        <v>112</v>
      </c>
    </row>
    <row r="22" spans="1:5" x14ac:dyDescent="0.25">
      <c r="A22" s="105">
        <v>3</v>
      </c>
      <c r="B22" s="106" t="s">
        <v>133</v>
      </c>
      <c r="C22" s="108" t="s">
        <v>134</v>
      </c>
      <c r="D22" s="111" t="s">
        <v>139</v>
      </c>
      <c r="E22" s="105" t="s">
        <v>114</v>
      </c>
    </row>
    <row r="23" spans="1:5" ht="47.25" x14ac:dyDescent="0.25">
      <c r="A23" s="112">
        <v>4</v>
      </c>
      <c r="B23" s="113" t="s">
        <v>136</v>
      </c>
      <c r="C23" s="114" t="s">
        <v>135</v>
      </c>
      <c r="D23" s="115" t="s">
        <v>139</v>
      </c>
      <c r="E23" s="112" t="s">
        <v>114</v>
      </c>
    </row>
    <row r="25" spans="1:5" x14ac:dyDescent="0.25">
      <c r="A25" s="97"/>
      <c r="B25" s="98"/>
      <c r="C25" s="97"/>
      <c r="D25" s="97"/>
      <c r="E25" s="98"/>
    </row>
    <row r="26" spans="1:5" x14ac:dyDescent="0.25">
      <c r="A26" s="97"/>
      <c r="B26" s="98"/>
      <c r="C26" s="97"/>
      <c r="D26" s="97"/>
      <c r="E26" s="98"/>
    </row>
  </sheetData>
  <mergeCells count="1">
    <mergeCell ref="E4:E9"/>
  </mergeCells>
  <pageMargins left="0.69" right="0.2" top="0.26" bottom="0.2" header="0.3" footer="0.2"/>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59</vt:lpstr>
      <vt:lpstr>60</vt:lpstr>
      <vt:lpstr>61</vt:lpstr>
      <vt:lpstr>Sheet1</vt:lpstr>
      <vt:lpstr>'60'!Print_Area</vt:lpstr>
      <vt:lpstr>'61'!Print_Titles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2020-04-07T03:36:00Z</cp:lastPrinted>
  <dcterms:created xsi:type="dcterms:W3CDTF">2017-05-09T02:53:58Z</dcterms:created>
  <dcterms:modified xsi:type="dcterms:W3CDTF">2020-04-10T09:51:02Z</dcterms:modified>
</cp:coreProperties>
</file>