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5135" windowHeight="8130" tabRatio="734" firstSheet="1" activeTab="15"/>
  </bookViews>
  <sheets>
    <sheet name="foxz" sheetId="22" state="veryHidden" r:id="rId1"/>
    <sheet name="TG" sheetId="21" r:id="rId2"/>
    <sheet name="ĐG" sheetId="20" r:id="rId3"/>
    <sheet name="NG" sheetId="19" r:id="rId4"/>
    <sheet name="PS" sheetId="18" r:id="rId5"/>
    <sheet name="NTM" sheetId="16" r:id="rId6"/>
    <sheet name="BTM" sheetId="17" r:id="rId7"/>
    <sheet name="TP" sheetId="15" r:id="rId8"/>
    <sheet name="HĐ" sheetId="14" r:id="rId9"/>
    <sheet name="PN" sheetId="13" r:id="rId10"/>
    <sheet name="NT" sheetId="12" r:id="rId11"/>
    <sheet name="TB" sheetId="11" r:id="rId12"/>
    <sheet name="NS" sheetId="10" r:id="rId13"/>
    <sheet name="QS" sheetId="9" r:id="rId14"/>
    <sheet name="DX" sheetId="8" r:id="rId15"/>
    <sheet name="ĐL" sheetId="7" r:id="rId16"/>
    <sheet name="ĐB" sheetId="6" r:id="rId17"/>
    <sheet name="HA" sheetId="5" r:id="rId18"/>
    <sheet name="TK" sheetId="1" r:id="rId19"/>
  </sheets>
  <definedNames>
    <definedName name="_xlnm.Print_Titles" localSheetId="6">BTM!$5:$8</definedName>
    <definedName name="_xlnm.Print_Titles" localSheetId="16">ĐB!$5:$7</definedName>
    <definedName name="_xlnm.Print_Titles" localSheetId="2">ĐG!$5:$8</definedName>
    <definedName name="_xlnm.Print_Titles" localSheetId="15">ĐL!$5:$7</definedName>
    <definedName name="_xlnm.Print_Titles" localSheetId="14">DX!$5:$8</definedName>
    <definedName name="_xlnm.Print_Titles" localSheetId="17">HA!$5:$7</definedName>
    <definedName name="_xlnm.Print_Titles" localSheetId="8">HĐ!$5:$7</definedName>
    <definedName name="_xlnm.Print_Titles" localSheetId="3">NG!$5:$8</definedName>
    <definedName name="_xlnm.Print_Titles" localSheetId="12">NS!$5:$7</definedName>
    <definedName name="_xlnm.Print_Titles" localSheetId="10">NT!$5:$7</definedName>
    <definedName name="_xlnm.Print_Titles" localSheetId="5">NTM!$5:$8</definedName>
    <definedName name="_xlnm.Print_Titles" localSheetId="9">PN!$5:$7</definedName>
    <definedName name="_xlnm.Print_Titles" localSheetId="4">PS!$5:$7</definedName>
    <definedName name="_xlnm.Print_Titles" localSheetId="13">QS!$5:$8</definedName>
    <definedName name="_xlnm.Print_Titles" localSheetId="11">TB!$5:$7</definedName>
    <definedName name="_xlnm.Print_Titles" localSheetId="1">TG!$5:$8</definedName>
    <definedName name="_xlnm.Print_Titles" localSheetId="18">TK!$5:$7</definedName>
    <definedName name="_xlnm.Print_Titles" localSheetId="7">TP!$5:$8</definedName>
  </definedNames>
  <calcPr calcId="144525"/>
</workbook>
</file>

<file path=xl/calcChain.xml><?xml version="1.0" encoding="utf-8"?>
<calcChain xmlns="http://schemas.openxmlformats.org/spreadsheetml/2006/main">
  <c r="K12" i="17" l="1"/>
  <c r="J12" i="17"/>
  <c r="I12" i="17"/>
  <c r="H12" i="17"/>
  <c r="G12" i="17"/>
  <c r="F12" i="17"/>
  <c r="E12" i="17"/>
  <c r="D12" i="17"/>
  <c r="C12" i="17"/>
  <c r="F35" i="17"/>
  <c r="E35" i="17"/>
  <c r="K34" i="17"/>
  <c r="J34" i="17"/>
  <c r="I34" i="17"/>
  <c r="H34" i="17"/>
  <c r="G34" i="17"/>
  <c r="F34" i="17"/>
  <c r="E34" i="17"/>
  <c r="D34" i="17"/>
  <c r="C34" i="17"/>
  <c r="D10" i="1"/>
  <c r="E10" i="1"/>
  <c r="F10" i="1"/>
  <c r="G10" i="1"/>
  <c r="H10" i="1"/>
  <c r="C10" i="1"/>
  <c r="D31" i="1"/>
  <c r="E31" i="1"/>
  <c r="F31" i="1"/>
  <c r="G31" i="1"/>
  <c r="H31" i="1"/>
  <c r="C31" i="1"/>
  <c r="E32" i="1"/>
  <c r="F8" i="1" l="1"/>
  <c r="G8" i="1"/>
  <c r="H8" i="1"/>
  <c r="C8" i="1"/>
  <c r="D12" i="15" l="1"/>
  <c r="E12" i="15"/>
  <c r="F12" i="15"/>
  <c r="G12" i="15"/>
  <c r="H12" i="15"/>
  <c r="I12" i="15"/>
  <c r="J12" i="15"/>
  <c r="K12" i="15"/>
  <c r="C12" i="15"/>
  <c r="F14" i="15" l="1"/>
  <c r="E14" i="15" s="1"/>
  <c r="D40" i="19" l="1"/>
  <c r="E27" i="13"/>
  <c r="H39" i="8" l="1"/>
  <c r="F54" i="8"/>
  <c r="F53" i="8" s="1"/>
  <c r="G54" i="8"/>
  <c r="G53" i="8" s="1"/>
  <c r="H54" i="8"/>
  <c r="H53" i="8" s="1"/>
  <c r="I54" i="8"/>
  <c r="I53" i="8" s="1"/>
  <c r="J54" i="8"/>
  <c r="J53" i="8" s="1"/>
  <c r="K54" i="8"/>
  <c r="K53" i="8" s="1"/>
  <c r="F52" i="8"/>
  <c r="E26" i="21" l="1"/>
  <c r="G26" i="21"/>
  <c r="H15" i="18" l="1"/>
  <c r="G15" i="18"/>
  <c r="F15" i="18"/>
  <c r="H12" i="18"/>
  <c r="G12" i="18"/>
  <c r="F12" i="18"/>
  <c r="E17" i="21" l="1"/>
  <c r="F17" i="21"/>
  <c r="G17" i="21"/>
  <c r="J34" i="1"/>
  <c r="H12" i="21"/>
  <c r="I12" i="21"/>
  <c r="J12" i="21"/>
  <c r="K12" i="21"/>
  <c r="C12" i="21"/>
  <c r="D32" i="21"/>
  <c r="D12" i="21" s="1"/>
  <c r="F34" i="21"/>
  <c r="E34" i="21" s="1"/>
  <c r="A34" i="21"/>
  <c r="F33" i="21"/>
  <c r="E33" i="21" s="1"/>
  <c r="K32" i="21"/>
  <c r="J32" i="21"/>
  <c r="I32" i="21"/>
  <c r="H32" i="21"/>
  <c r="G32" i="21"/>
  <c r="C32" i="21"/>
  <c r="G15" i="21"/>
  <c r="H15" i="21"/>
  <c r="H14" i="21" s="1"/>
  <c r="I15" i="21"/>
  <c r="J15" i="21"/>
  <c r="K15" i="21"/>
  <c r="K14" i="21" s="1"/>
  <c r="D29" i="21"/>
  <c r="G29" i="21"/>
  <c r="H29" i="21"/>
  <c r="I29" i="21"/>
  <c r="J29" i="21"/>
  <c r="K29" i="21"/>
  <c r="G36" i="21"/>
  <c r="H36" i="21"/>
  <c r="G37" i="21"/>
  <c r="H37" i="21"/>
  <c r="I37" i="21"/>
  <c r="I36" i="21" s="1"/>
  <c r="J37" i="21"/>
  <c r="J36" i="21" s="1"/>
  <c r="K37" i="21"/>
  <c r="K36" i="21" s="1"/>
  <c r="E35" i="21"/>
  <c r="C36" i="21"/>
  <c r="F35" i="21"/>
  <c r="C37" i="21"/>
  <c r="G10" i="20"/>
  <c r="H10" i="20"/>
  <c r="J10" i="20"/>
  <c r="J9" i="20" s="1"/>
  <c r="K10" i="20"/>
  <c r="G9" i="20"/>
  <c r="H9" i="20"/>
  <c r="K9" i="20"/>
  <c r="G12" i="20"/>
  <c r="H12" i="20"/>
  <c r="D13" i="20"/>
  <c r="E13" i="20"/>
  <c r="F13" i="20"/>
  <c r="G13" i="20"/>
  <c r="H13" i="20"/>
  <c r="I13" i="20"/>
  <c r="J13" i="20"/>
  <c r="J12" i="20" s="1"/>
  <c r="K13" i="20"/>
  <c r="K12" i="20" s="1"/>
  <c r="G16" i="20"/>
  <c r="H16" i="20"/>
  <c r="D17" i="20"/>
  <c r="D16" i="20" s="1"/>
  <c r="F17" i="20"/>
  <c r="F16" i="20" s="1"/>
  <c r="G17" i="20"/>
  <c r="H17" i="20"/>
  <c r="I17" i="20"/>
  <c r="I16" i="20" s="1"/>
  <c r="J17" i="20"/>
  <c r="J16" i="20" s="1"/>
  <c r="K17" i="20"/>
  <c r="K16" i="20" s="1"/>
  <c r="G28" i="20"/>
  <c r="H28" i="20"/>
  <c r="I28" i="20"/>
  <c r="J28" i="20"/>
  <c r="K28" i="20"/>
  <c r="F30" i="20"/>
  <c r="E30" i="20" s="1"/>
  <c r="G32" i="20"/>
  <c r="H32" i="20"/>
  <c r="D33" i="20"/>
  <c r="D32" i="20" s="1"/>
  <c r="F33" i="20"/>
  <c r="F32" i="20" s="1"/>
  <c r="G33" i="20"/>
  <c r="H33" i="20"/>
  <c r="I33" i="20"/>
  <c r="I32" i="20" s="1"/>
  <c r="J33" i="20"/>
  <c r="J32" i="20" s="1"/>
  <c r="K33" i="20"/>
  <c r="K32" i="20" s="1"/>
  <c r="C32" i="20"/>
  <c r="C33" i="20"/>
  <c r="F47" i="15"/>
  <c r="E47" i="15" s="1"/>
  <c r="E15" i="20"/>
  <c r="E18" i="20"/>
  <c r="E17" i="20" s="1"/>
  <c r="E16" i="20" s="1"/>
  <c r="E19" i="20"/>
  <c r="E20" i="20"/>
  <c r="E21" i="20"/>
  <c r="E22" i="20"/>
  <c r="E23" i="20"/>
  <c r="E24" i="20"/>
  <c r="E25" i="20"/>
  <c r="E26" i="20"/>
  <c r="E27" i="20"/>
  <c r="E31" i="20"/>
  <c r="E34" i="20"/>
  <c r="E33" i="20" s="1"/>
  <c r="E32" i="20" s="1"/>
  <c r="E11" i="20"/>
  <c r="E14" i="20"/>
  <c r="D37" i="21"/>
  <c r="D36" i="21" s="1"/>
  <c r="E11" i="17"/>
  <c r="H10" i="17"/>
  <c r="H9" i="17" s="1"/>
  <c r="J10" i="17"/>
  <c r="J9" i="17" s="1"/>
  <c r="K10" i="17"/>
  <c r="K9" i="17" s="1"/>
  <c r="I10" i="17"/>
  <c r="I9" i="17" s="1"/>
  <c r="E13" i="17"/>
  <c r="F13" i="17"/>
  <c r="G13" i="17"/>
  <c r="G10" i="17" s="1"/>
  <c r="G9" i="17" s="1"/>
  <c r="H13" i="17"/>
  <c r="I13" i="17"/>
  <c r="J13" i="17"/>
  <c r="K13" i="17"/>
  <c r="I16" i="17"/>
  <c r="G17" i="17"/>
  <c r="G16" i="17" s="1"/>
  <c r="H17" i="17"/>
  <c r="H16" i="17" s="1"/>
  <c r="I17" i="17"/>
  <c r="J17" i="17"/>
  <c r="J16" i="17" s="1"/>
  <c r="K17" i="17"/>
  <c r="K16" i="17" s="1"/>
  <c r="G23" i="17"/>
  <c r="H23" i="17"/>
  <c r="I23" i="17"/>
  <c r="J23" i="17"/>
  <c r="K23" i="17"/>
  <c r="G32" i="17"/>
  <c r="H32" i="17"/>
  <c r="I32" i="17"/>
  <c r="J32" i="17"/>
  <c r="K32" i="17"/>
  <c r="D36" i="17"/>
  <c r="G36" i="17"/>
  <c r="H36" i="17"/>
  <c r="I36" i="17"/>
  <c r="J36" i="17"/>
  <c r="K36" i="17"/>
  <c r="G39" i="17"/>
  <c r="H39" i="17"/>
  <c r="D40" i="17"/>
  <c r="D39" i="17" s="1"/>
  <c r="F40" i="17"/>
  <c r="F39" i="17" s="1"/>
  <c r="G40" i="17"/>
  <c r="H40" i="17"/>
  <c r="I40" i="17"/>
  <c r="I39" i="17" s="1"/>
  <c r="J40" i="17"/>
  <c r="J39" i="17" s="1"/>
  <c r="K40" i="17"/>
  <c r="K39" i="17" s="1"/>
  <c r="C40" i="17"/>
  <c r="C39" i="17" s="1"/>
  <c r="E15" i="17"/>
  <c r="E18" i="17"/>
  <c r="E38" i="17"/>
  <c r="E41" i="17"/>
  <c r="E40" i="17" s="1"/>
  <c r="E39" i="17" s="1"/>
  <c r="E14" i="17"/>
  <c r="K9" i="8"/>
  <c r="K10" i="8"/>
  <c r="D46" i="8"/>
  <c r="G46" i="8"/>
  <c r="H46" i="8"/>
  <c r="I46" i="8"/>
  <c r="J46" i="8"/>
  <c r="K46" i="8"/>
  <c r="F49" i="8"/>
  <c r="E49" i="8" s="1"/>
  <c r="F51" i="8"/>
  <c r="D54" i="8"/>
  <c r="D53" i="8" s="1"/>
  <c r="C54" i="8"/>
  <c r="C53" i="8" s="1"/>
  <c r="E51" i="8"/>
  <c r="E52" i="8"/>
  <c r="E55" i="8"/>
  <c r="K20" i="15"/>
  <c r="D48" i="15"/>
  <c r="G48" i="15"/>
  <c r="H48" i="15"/>
  <c r="I48" i="15"/>
  <c r="J48" i="15"/>
  <c r="K48" i="15"/>
  <c r="F53" i="15"/>
  <c r="F52" i="15" s="1"/>
  <c r="G53" i="15"/>
  <c r="G52" i="15" s="1"/>
  <c r="H53" i="15"/>
  <c r="H52" i="15" s="1"/>
  <c r="I53" i="15"/>
  <c r="I52" i="15" s="1"/>
  <c r="J53" i="15"/>
  <c r="J52" i="15" s="1"/>
  <c r="K53" i="15"/>
  <c r="K52" i="15" s="1"/>
  <c r="K9" i="15" s="1"/>
  <c r="E54" i="15"/>
  <c r="E53" i="15" s="1"/>
  <c r="E52" i="15" s="1"/>
  <c r="C53" i="15"/>
  <c r="C52" i="15" s="1"/>
  <c r="D54" i="15"/>
  <c r="D53" i="15" s="1"/>
  <c r="D52" i="15" s="1"/>
  <c r="F14" i="9"/>
  <c r="G14" i="9"/>
  <c r="H14" i="9"/>
  <c r="I14" i="9"/>
  <c r="J14" i="9"/>
  <c r="K14" i="9"/>
  <c r="F17" i="9"/>
  <c r="E17" i="9" s="1"/>
  <c r="F16" i="9"/>
  <c r="F19" i="9"/>
  <c r="G19" i="9"/>
  <c r="G12" i="9" s="1"/>
  <c r="G10" i="9" s="1"/>
  <c r="G9" i="9" s="1"/>
  <c r="F20" i="9"/>
  <c r="G20" i="9"/>
  <c r="H20" i="9"/>
  <c r="I20" i="9"/>
  <c r="J20" i="9"/>
  <c r="K20" i="9"/>
  <c r="F35" i="9"/>
  <c r="G35" i="9"/>
  <c r="H35" i="9"/>
  <c r="I35" i="9"/>
  <c r="J35" i="9"/>
  <c r="K35" i="9"/>
  <c r="F38" i="9"/>
  <c r="G38" i="9"/>
  <c r="H38" i="9"/>
  <c r="H19" i="9" s="1"/>
  <c r="H12" i="9" s="1"/>
  <c r="H10" i="9" s="1"/>
  <c r="I38" i="9"/>
  <c r="I19" i="9" s="1"/>
  <c r="J38" i="9"/>
  <c r="J19" i="9" s="1"/>
  <c r="J12" i="9" s="1"/>
  <c r="J10" i="9" s="1"/>
  <c r="J9" i="9" s="1"/>
  <c r="K38" i="9"/>
  <c r="K19" i="9" s="1"/>
  <c r="K12" i="9" s="1"/>
  <c r="K10" i="9" s="1"/>
  <c r="F43" i="9"/>
  <c r="G43" i="9"/>
  <c r="H43" i="9"/>
  <c r="I43" i="9"/>
  <c r="J43" i="9"/>
  <c r="K43" i="9"/>
  <c r="G52" i="9"/>
  <c r="H52" i="9"/>
  <c r="I52" i="9"/>
  <c r="J52" i="9"/>
  <c r="K52" i="9"/>
  <c r="F58" i="9"/>
  <c r="G58" i="9"/>
  <c r="G55" i="9" s="1"/>
  <c r="H58" i="9"/>
  <c r="F56" i="9"/>
  <c r="G56" i="9"/>
  <c r="E13" i="9"/>
  <c r="E15" i="9"/>
  <c r="E14" i="9" s="1"/>
  <c r="E16" i="9"/>
  <c r="E18" i="9"/>
  <c r="E21" i="9"/>
  <c r="E22" i="9"/>
  <c r="E23" i="9"/>
  <c r="E20" i="9" s="1"/>
  <c r="E24" i="9"/>
  <c r="E25" i="9"/>
  <c r="E26" i="9"/>
  <c r="E27" i="9"/>
  <c r="E28" i="9"/>
  <c r="E29" i="9"/>
  <c r="E30" i="9"/>
  <c r="E31" i="9"/>
  <c r="E32" i="9"/>
  <c r="E33" i="9"/>
  <c r="E34" i="9"/>
  <c r="E36" i="9"/>
  <c r="E37" i="9"/>
  <c r="E35" i="9" s="1"/>
  <c r="E39" i="9"/>
  <c r="E38" i="9" s="1"/>
  <c r="E40" i="9"/>
  <c r="E41" i="9"/>
  <c r="E42" i="9"/>
  <c r="E44" i="9"/>
  <c r="E43" i="9" s="1"/>
  <c r="E45" i="9"/>
  <c r="E46" i="9"/>
  <c r="E47" i="9"/>
  <c r="E48" i="9"/>
  <c r="E49" i="9"/>
  <c r="E50" i="9"/>
  <c r="E51" i="9"/>
  <c r="E54" i="9"/>
  <c r="E57" i="9"/>
  <c r="E56" i="9" s="1"/>
  <c r="E59" i="9"/>
  <c r="E60" i="9"/>
  <c r="E11" i="9"/>
  <c r="D56" i="9"/>
  <c r="F55" i="9"/>
  <c r="H56" i="9"/>
  <c r="I56" i="9"/>
  <c r="I55" i="9" s="1"/>
  <c r="J56" i="9"/>
  <c r="J55" i="9" s="1"/>
  <c r="K56" i="9"/>
  <c r="K55" i="9" s="1"/>
  <c r="D58" i="9"/>
  <c r="I58" i="9"/>
  <c r="J58" i="9"/>
  <c r="K58" i="9"/>
  <c r="C58" i="9"/>
  <c r="C56" i="9"/>
  <c r="A60" i="9"/>
  <c r="A18" i="15"/>
  <c r="C38" i="19"/>
  <c r="F38" i="19"/>
  <c r="G38" i="19"/>
  <c r="H38" i="19"/>
  <c r="I38" i="19"/>
  <c r="J38" i="19"/>
  <c r="K41" i="19"/>
  <c r="J41" i="19"/>
  <c r="I41" i="19"/>
  <c r="H41" i="19"/>
  <c r="G41" i="19"/>
  <c r="F41" i="19"/>
  <c r="E42" i="19"/>
  <c r="E41" i="19" s="1"/>
  <c r="E40" i="19"/>
  <c r="E39" i="19" s="1"/>
  <c r="F39" i="19"/>
  <c r="G39" i="19"/>
  <c r="H39" i="19"/>
  <c r="I39" i="19"/>
  <c r="J39" i="19"/>
  <c r="K39" i="19"/>
  <c r="C39" i="19"/>
  <c r="D39" i="19"/>
  <c r="D38" i="19" s="1"/>
  <c r="K12" i="19"/>
  <c r="K10" i="19" s="1"/>
  <c r="J33" i="16"/>
  <c r="D27" i="16"/>
  <c r="G27" i="16"/>
  <c r="H27" i="16"/>
  <c r="I27" i="16"/>
  <c r="J27" i="16"/>
  <c r="K27" i="16"/>
  <c r="K12" i="16" s="1"/>
  <c r="K10" i="16" s="1"/>
  <c r="C27" i="16"/>
  <c r="E39" i="16"/>
  <c r="E38" i="16" s="1"/>
  <c r="E37" i="16"/>
  <c r="E36" i="16" s="1"/>
  <c r="E35" i="16"/>
  <c r="E34" i="16" s="1"/>
  <c r="K38" i="16"/>
  <c r="J38" i="16"/>
  <c r="I38" i="16"/>
  <c r="H38" i="16"/>
  <c r="H33" i="16" s="1"/>
  <c r="G38" i="16"/>
  <c r="F38" i="16"/>
  <c r="D38" i="16"/>
  <c r="K36" i="16"/>
  <c r="J36" i="16"/>
  <c r="I36" i="16"/>
  <c r="I33" i="16" s="1"/>
  <c r="H36" i="16"/>
  <c r="G36" i="16"/>
  <c r="F36" i="16"/>
  <c r="C36" i="16"/>
  <c r="F34" i="16"/>
  <c r="F33" i="16" s="1"/>
  <c r="G34" i="16"/>
  <c r="G33" i="16" s="1"/>
  <c r="H34" i="16"/>
  <c r="I34" i="16"/>
  <c r="J34" i="16"/>
  <c r="K34" i="16"/>
  <c r="K33" i="16" s="1"/>
  <c r="C34" i="16"/>
  <c r="D35" i="16"/>
  <c r="D34" i="16" s="1"/>
  <c r="D33" i="16" s="1"/>
  <c r="D37" i="16"/>
  <c r="D36" i="16" s="1"/>
  <c r="C39" i="16"/>
  <c r="C38" i="16" s="1"/>
  <c r="E11" i="1"/>
  <c r="F11" i="1"/>
  <c r="G11" i="1"/>
  <c r="H11" i="1"/>
  <c r="C28" i="20"/>
  <c r="A30" i="20"/>
  <c r="F19" i="20"/>
  <c r="F20" i="20"/>
  <c r="F21" i="20"/>
  <c r="F22" i="20"/>
  <c r="F23" i="20"/>
  <c r="F24" i="20"/>
  <c r="F25" i="20"/>
  <c r="F26" i="20"/>
  <c r="D26" i="20"/>
  <c r="D25" i="20"/>
  <c r="D24" i="20"/>
  <c r="D23" i="20"/>
  <c r="D22" i="20"/>
  <c r="D21" i="20"/>
  <c r="D20" i="20"/>
  <c r="D19" i="20"/>
  <c r="D18" i="20"/>
  <c r="C17" i="20"/>
  <c r="C16" i="20" s="1"/>
  <c r="C12" i="20" s="1"/>
  <c r="A19" i="20"/>
  <c r="A20" i="20" s="1"/>
  <c r="A21" i="20" s="1"/>
  <c r="A22" i="20" s="1"/>
  <c r="A23" i="20" s="1"/>
  <c r="A24" i="20" s="1"/>
  <c r="A25" i="20" s="1"/>
  <c r="A26" i="20" s="1"/>
  <c r="C13" i="20"/>
  <c r="F15" i="20"/>
  <c r="I12" i="9" l="1"/>
  <c r="I10" i="9" s="1"/>
  <c r="I9" i="9" s="1"/>
  <c r="I12" i="20"/>
  <c r="I10" i="20" s="1"/>
  <c r="I9" i="20" s="1"/>
  <c r="E38" i="19"/>
  <c r="K38" i="19"/>
  <c r="K9" i="19" s="1"/>
  <c r="E33" i="16"/>
  <c r="E58" i="9"/>
  <c r="K9" i="9"/>
  <c r="E54" i="8"/>
  <c r="E32" i="21"/>
  <c r="F32" i="21"/>
  <c r="J14" i="21"/>
  <c r="J10" i="21" s="1"/>
  <c r="H10" i="21"/>
  <c r="H9" i="21" s="1"/>
  <c r="K10" i="21"/>
  <c r="K9" i="21" s="1"/>
  <c r="D12" i="20"/>
  <c r="E19" i="9"/>
  <c r="E55" i="9"/>
  <c r="D55" i="9"/>
  <c r="H55" i="9"/>
  <c r="H9" i="9" s="1"/>
  <c r="C55" i="9"/>
  <c r="C33" i="16"/>
  <c r="K9" i="16"/>
  <c r="D28" i="20"/>
  <c r="F15" i="19"/>
  <c r="E15" i="19" s="1"/>
  <c r="F35" i="19"/>
  <c r="J34" i="19"/>
  <c r="I34" i="19"/>
  <c r="H34" i="19"/>
  <c r="G34" i="19"/>
  <c r="D34" i="19"/>
  <c r="C34" i="19"/>
  <c r="G27" i="19"/>
  <c r="H27" i="19"/>
  <c r="I27" i="19"/>
  <c r="J27" i="19"/>
  <c r="F29" i="19"/>
  <c r="E29" i="19" s="1"/>
  <c r="F30" i="19"/>
  <c r="E30" i="19" s="1"/>
  <c r="F31" i="19"/>
  <c r="E31" i="19" s="1"/>
  <c r="F28" i="19"/>
  <c r="E28" i="19" s="1"/>
  <c r="E27" i="19" s="1"/>
  <c r="A29" i="19"/>
  <c r="A30" i="19" s="1"/>
  <c r="A31" i="19" s="1"/>
  <c r="G17" i="19"/>
  <c r="H17" i="19"/>
  <c r="I17" i="19"/>
  <c r="J17" i="19"/>
  <c r="G20" i="19"/>
  <c r="H20" i="19"/>
  <c r="I20" i="19"/>
  <c r="J20" i="19"/>
  <c r="F19" i="19"/>
  <c r="E19" i="19" s="1"/>
  <c r="F21" i="19"/>
  <c r="E21" i="19" s="1"/>
  <c r="F22" i="19"/>
  <c r="E22" i="19" s="1"/>
  <c r="F23" i="19"/>
  <c r="E23" i="19" s="1"/>
  <c r="F24" i="19"/>
  <c r="E24" i="19" s="1"/>
  <c r="D24" i="19"/>
  <c r="D22" i="19"/>
  <c r="D21" i="19"/>
  <c r="D20" i="19" s="1"/>
  <c r="C20" i="19"/>
  <c r="D19" i="19"/>
  <c r="D18" i="19"/>
  <c r="C17" i="19"/>
  <c r="G13" i="19"/>
  <c r="H13" i="19"/>
  <c r="I13" i="19"/>
  <c r="J13" i="19"/>
  <c r="C13" i="19"/>
  <c r="A15" i="19"/>
  <c r="D15" i="19"/>
  <c r="D13" i="19" s="1"/>
  <c r="F11" i="5"/>
  <c r="G11" i="5"/>
  <c r="E22" i="5"/>
  <c r="D13" i="16"/>
  <c r="G13" i="16"/>
  <c r="H13" i="16"/>
  <c r="I13" i="16"/>
  <c r="J13" i="16"/>
  <c r="C13" i="16"/>
  <c r="A29" i="16"/>
  <c r="F28" i="16"/>
  <c r="F26" i="16"/>
  <c r="E26" i="16" s="1"/>
  <c r="G17" i="16"/>
  <c r="G16" i="16" s="1"/>
  <c r="H17" i="16"/>
  <c r="H16" i="16" s="1"/>
  <c r="I17" i="16"/>
  <c r="I16" i="16" s="1"/>
  <c r="J17" i="16"/>
  <c r="J16" i="16" s="1"/>
  <c r="F19" i="16"/>
  <c r="E19" i="16" s="1"/>
  <c r="F20" i="16"/>
  <c r="E20" i="16" s="1"/>
  <c r="F21" i="16"/>
  <c r="E21" i="16" s="1"/>
  <c r="F22" i="16"/>
  <c r="E22" i="16" s="1"/>
  <c r="F23" i="16"/>
  <c r="E23" i="16" s="1"/>
  <c r="F24" i="16"/>
  <c r="E24" i="16" s="1"/>
  <c r="D24" i="16"/>
  <c r="D23" i="16"/>
  <c r="D22" i="16"/>
  <c r="D21" i="16"/>
  <c r="D20" i="16"/>
  <c r="D19" i="16"/>
  <c r="D18" i="16"/>
  <c r="C17" i="16"/>
  <c r="C16" i="16" s="1"/>
  <c r="F37" i="17"/>
  <c r="C36" i="17"/>
  <c r="F31" i="17"/>
  <c r="E31" i="17" s="1"/>
  <c r="F28" i="17"/>
  <c r="E28" i="17" s="1"/>
  <c r="F29" i="17"/>
  <c r="E29" i="17" s="1"/>
  <c r="F30" i="17"/>
  <c r="E30" i="17" s="1"/>
  <c r="F27" i="17"/>
  <c r="E27" i="17" s="1"/>
  <c r="F26" i="17"/>
  <c r="E26" i="17" s="1"/>
  <c r="F25" i="17"/>
  <c r="E25" i="17" s="1"/>
  <c r="F24" i="17"/>
  <c r="F19" i="17"/>
  <c r="F20" i="17"/>
  <c r="E20" i="17" s="1"/>
  <c r="F21" i="17"/>
  <c r="E21" i="17" s="1"/>
  <c r="F22" i="17"/>
  <c r="E22" i="17" s="1"/>
  <c r="D30" i="17"/>
  <c r="D29" i="17"/>
  <c r="D28" i="17"/>
  <c r="D27" i="17"/>
  <c r="D26" i="17"/>
  <c r="D25" i="17"/>
  <c r="D24" i="17"/>
  <c r="C23" i="17"/>
  <c r="D22" i="17"/>
  <c r="D21" i="17"/>
  <c r="D20" i="17"/>
  <c r="D19" i="17"/>
  <c r="D18" i="17"/>
  <c r="C17" i="17"/>
  <c r="C13" i="17"/>
  <c r="F15" i="17"/>
  <c r="D14" i="17"/>
  <c r="D13" i="17" s="1"/>
  <c r="D27" i="18"/>
  <c r="E29" i="18"/>
  <c r="E28" i="18"/>
  <c r="H27" i="18"/>
  <c r="G27" i="18"/>
  <c r="F27" i="18"/>
  <c r="C27" i="18"/>
  <c r="D25" i="18"/>
  <c r="E26" i="18"/>
  <c r="H25" i="18"/>
  <c r="G25" i="18"/>
  <c r="F25" i="18"/>
  <c r="C25" i="18"/>
  <c r="E14" i="18"/>
  <c r="E16" i="18"/>
  <c r="E17" i="18"/>
  <c r="E18" i="18"/>
  <c r="E19" i="18"/>
  <c r="E20" i="18"/>
  <c r="E21" i="18"/>
  <c r="E22" i="18"/>
  <c r="E23" i="18"/>
  <c r="D23" i="18"/>
  <c r="D22" i="18"/>
  <c r="D21" i="18"/>
  <c r="D20" i="18"/>
  <c r="D19" i="18"/>
  <c r="D18" i="18"/>
  <c r="D17" i="18"/>
  <c r="D16" i="18"/>
  <c r="C15" i="18"/>
  <c r="D14" i="18"/>
  <c r="D13" i="18"/>
  <c r="C12" i="18"/>
  <c r="G26" i="15"/>
  <c r="H26" i="15"/>
  <c r="I26" i="15"/>
  <c r="J26" i="15"/>
  <c r="G21" i="15"/>
  <c r="G20" i="15" s="1"/>
  <c r="H21" i="15"/>
  <c r="H20" i="15" s="1"/>
  <c r="I21" i="15"/>
  <c r="I20" i="15" s="1"/>
  <c r="J21" i="15"/>
  <c r="F23" i="15"/>
  <c r="E23" i="15" s="1"/>
  <c r="F24" i="15"/>
  <c r="E24" i="15" s="1"/>
  <c r="F25" i="15"/>
  <c r="E25" i="15" s="1"/>
  <c r="F27" i="15"/>
  <c r="E27" i="15" s="1"/>
  <c r="F28" i="15"/>
  <c r="E28" i="15" s="1"/>
  <c r="F29" i="15"/>
  <c r="E29" i="15" s="1"/>
  <c r="F30" i="15"/>
  <c r="E30" i="15" s="1"/>
  <c r="F31" i="15"/>
  <c r="E31" i="15" s="1"/>
  <c r="F32" i="15"/>
  <c r="E32" i="15" s="1"/>
  <c r="F33" i="15"/>
  <c r="E33" i="15" s="1"/>
  <c r="F34" i="15"/>
  <c r="E34" i="15" s="1"/>
  <c r="F35" i="15"/>
  <c r="E35" i="15" s="1"/>
  <c r="F36" i="15"/>
  <c r="E36" i="15" s="1"/>
  <c r="D36" i="15"/>
  <c r="D35" i="15"/>
  <c r="D34" i="15"/>
  <c r="D32" i="15"/>
  <c r="D31" i="15"/>
  <c r="D30" i="15"/>
  <c r="D29" i="15"/>
  <c r="D28" i="15"/>
  <c r="D27" i="15"/>
  <c r="C26" i="15"/>
  <c r="D25" i="15"/>
  <c r="D24" i="15"/>
  <c r="D23" i="15"/>
  <c r="C22" i="15"/>
  <c r="D22" i="15" s="1"/>
  <c r="G15" i="15"/>
  <c r="H15" i="15"/>
  <c r="I15" i="15"/>
  <c r="J15" i="15"/>
  <c r="C15" i="15"/>
  <c r="F18" i="15"/>
  <c r="E18" i="15" s="1"/>
  <c r="D18" i="15"/>
  <c r="D15" i="15" s="1"/>
  <c r="F10" i="14"/>
  <c r="G10" i="14"/>
  <c r="I10" i="14"/>
  <c r="D36" i="14"/>
  <c r="F36" i="14"/>
  <c r="G36" i="14"/>
  <c r="H36" i="14"/>
  <c r="I36" i="14"/>
  <c r="C36" i="14"/>
  <c r="E38" i="14"/>
  <c r="A38" i="14"/>
  <c r="E37" i="14"/>
  <c r="E36" i="14" s="1"/>
  <c r="C49" i="9"/>
  <c r="D49" i="9"/>
  <c r="F51" i="9"/>
  <c r="A51" i="9"/>
  <c r="F50" i="9"/>
  <c r="J49" i="9"/>
  <c r="I49" i="9"/>
  <c r="H49" i="9"/>
  <c r="G49" i="9"/>
  <c r="F10" i="7"/>
  <c r="I10" i="7"/>
  <c r="D54" i="7"/>
  <c r="D53" i="7"/>
  <c r="D52" i="7" s="1"/>
  <c r="E54" i="7"/>
  <c r="A54" i="7"/>
  <c r="E53" i="7"/>
  <c r="J52" i="7"/>
  <c r="I52" i="7"/>
  <c r="H52" i="7"/>
  <c r="G52" i="7"/>
  <c r="F52" i="7"/>
  <c r="C52" i="7"/>
  <c r="F31" i="21"/>
  <c r="E31" i="21" s="1"/>
  <c r="A31" i="21"/>
  <c r="F30" i="21"/>
  <c r="C29" i="21"/>
  <c r="H32" i="19"/>
  <c r="I26" i="21"/>
  <c r="J26" i="21"/>
  <c r="F28" i="21"/>
  <c r="E28" i="21" s="1"/>
  <c r="A28" i="21"/>
  <c r="F27" i="21"/>
  <c r="F25" i="21"/>
  <c r="G14" i="21"/>
  <c r="I17" i="21"/>
  <c r="I14" i="21" s="1"/>
  <c r="J17" i="21"/>
  <c r="F18" i="21"/>
  <c r="E18" i="21" s="1"/>
  <c r="F19" i="21"/>
  <c r="E19" i="21" s="1"/>
  <c r="F20" i="21"/>
  <c r="E20" i="21" s="1"/>
  <c r="F21" i="21"/>
  <c r="E21" i="21" s="1"/>
  <c r="F22" i="21"/>
  <c r="E22" i="21" s="1"/>
  <c r="D22" i="21"/>
  <c r="D21" i="21"/>
  <c r="D20" i="21"/>
  <c r="D19" i="21"/>
  <c r="D18" i="21"/>
  <c r="C17" i="21"/>
  <c r="D16" i="21"/>
  <c r="D15" i="21" s="1"/>
  <c r="C15" i="21"/>
  <c r="F13" i="21"/>
  <c r="E13" i="21" s="1"/>
  <c r="F25" i="14"/>
  <c r="G25" i="14"/>
  <c r="H25" i="14"/>
  <c r="I25" i="14"/>
  <c r="F16" i="14"/>
  <c r="G16" i="14"/>
  <c r="H16" i="14"/>
  <c r="I16" i="14"/>
  <c r="E18" i="14"/>
  <c r="E19" i="14"/>
  <c r="E20" i="14"/>
  <c r="E21" i="14"/>
  <c r="E22" i="14"/>
  <c r="E23" i="14"/>
  <c r="E24" i="14"/>
  <c r="E26" i="14"/>
  <c r="E25" i="14" s="1"/>
  <c r="E27" i="14"/>
  <c r="E28" i="14"/>
  <c r="E29" i="14"/>
  <c r="E30" i="14"/>
  <c r="E31" i="14"/>
  <c r="D31" i="14"/>
  <c r="D30" i="14"/>
  <c r="D29" i="14"/>
  <c r="D28" i="14"/>
  <c r="D27" i="14"/>
  <c r="D26" i="14"/>
  <c r="C25" i="14"/>
  <c r="D24" i="14"/>
  <c r="D23" i="14"/>
  <c r="D22" i="14"/>
  <c r="D21" i="14"/>
  <c r="D20" i="14"/>
  <c r="D19" i="14"/>
  <c r="C18" i="14"/>
  <c r="C16" i="14" s="1"/>
  <c r="D17" i="14"/>
  <c r="A18" i="14"/>
  <c r="A19" i="14" s="1"/>
  <c r="A20" i="14" s="1"/>
  <c r="A21" i="14" s="1"/>
  <c r="A22" i="14" s="1"/>
  <c r="A23" i="14" s="1"/>
  <c r="A24" i="14" s="1"/>
  <c r="E14" i="14"/>
  <c r="G13" i="13"/>
  <c r="G12" i="13" s="1"/>
  <c r="G10" i="13" s="1"/>
  <c r="G8" i="13" s="1"/>
  <c r="G20" i="13"/>
  <c r="G23" i="13"/>
  <c r="G26" i="13"/>
  <c r="F13" i="13"/>
  <c r="H13" i="13"/>
  <c r="F20" i="13"/>
  <c r="H20" i="13"/>
  <c r="C23" i="13"/>
  <c r="D24" i="13"/>
  <c r="D23" i="13" s="1"/>
  <c r="F23" i="13"/>
  <c r="H23" i="13"/>
  <c r="E15" i="13"/>
  <c r="E16" i="13"/>
  <c r="E17" i="13"/>
  <c r="E18" i="13"/>
  <c r="E19" i="13"/>
  <c r="E21" i="13"/>
  <c r="E22" i="13"/>
  <c r="E24" i="13"/>
  <c r="E23" i="13" s="1"/>
  <c r="D19" i="13"/>
  <c r="D18" i="13"/>
  <c r="D17" i="13"/>
  <c r="D16" i="13"/>
  <c r="D15" i="13"/>
  <c r="D14" i="13"/>
  <c r="C13" i="13"/>
  <c r="E11" i="13"/>
  <c r="E40" i="12"/>
  <c r="E39" i="12" s="1"/>
  <c r="G39" i="12"/>
  <c r="F39" i="12"/>
  <c r="F17" i="12"/>
  <c r="G17" i="12"/>
  <c r="H17" i="12"/>
  <c r="F28" i="12"/>
  <c r="G28" i="12"/>
  <c r="H28" i="12"/>
  <c r="F32" i="12"/>
  <c r="G32" i="12"/>
  <c r="H32" i="12"/>
  <c r="E19" i="12"/>
  <c r="E20" i="12"/>
  <c r="E21" i="12"/>
  <c r="E22" i="12"/>
  <c r="E23" i="12"/>
  <c r="E24" i="12"/>
  <c r="E25" i="12"/>
  <c r="E26" i="12"/>
  <c r="E27" i="12"/>
  <c r="E29" i="12"/>
  <c r="E28" i="12" s="1"/>
  <c r="E30" i="12"/>
  <c r="E31" i="12"/>
  <c r="E33" i="12"/>
  <c r="E32" i="12" s="1"/>
  <c r="D33" i="12"/>
  <c r="D32" i="12" s="1"/>
  <c r="C32" i="12"/>
  <c r="D31" i="12"/>
  <c r="D28" i="12" s="1"/>
  <c r="C28" i="12"/>
  <c r="D27" i="12"/>
  <c r="D26" i="12"/>
  <c r="D25" i="12"/>
  <c r="D24" i="12"/>
  <c r="D23" i="12"/>
  <c r="D22" i="12"/>
  <c r="D21" i="12"/>
  <c r="D20" i="12"/>
  <c r="D19" i="12"/>
  <c r="D18" i="12"/>
  <c r="C17" i="12"/>
  <c r="F11" i="12"/>
  <c r="G11" i="12"/>
  <c r="H11" i="12"/>
  <c r="C11" i="12"/>
  <c r="E14" i="12"/>
  <c r="E15" i="12"/>
  <c r="D15" i="12"/>
  <c r="A13" i="12"/>
  <c r="A14" i="12" s="1"/>
  <c r="A15" i="12" s="1"/>
  <c r="D14" i="12"/>
  <c r="E52" i="11"/>
  <c r="E51" i="11" s="1"/>
  <c r="H51" i="11"/>
  <c r="G51" i="11"/>
  <c r="F51" i="11"/>
  <c r="F38" i="11"/>
  <c r="G38" i="11"/>
  <c r="H38" i="11"/>
  <c r="F45" i="11"/>
  <c r="G45" i="11"/>
  <c r="H45" i="11"/>
  <c r="E19" i="11"/>
  <c r="E20" i="11"/>
  <c r="E21" i="11"/>
  <c r="E22" i="11"/>
  <c r="E23" i="11"/>
  <c r="E24" i="11"/>
  <c r="E25" i="11"/>
  <c r="E26" i="11"/>
  <c r="E27" i="11"/>
  <c r="E28" i="11"/>
  <c r="E29" i="11"/>
  <c r="E30" i="11"/>
  <c r="E31" i="11"/>
  <c r="E32" i="11"/>
  <c r="E33" i="11"/>
  <c r="E34" i="11"/>
  <c r="E35" i="11"/>
  <c r="E36" i="11"/>
  <c r="E37" i="11"/>
  <c r="E39" i="11"/>
  <c r="E40" i="11"/>
  <c r="E41" i="11"/>
  <c r="E42" i="11"/>
  <c r="E43" i="11"/>
  <c r="E44" i="11"/>
  <c r="E46" i="11"/>
  <c r="E45" i="11" s="1"/>
  <c r="F17" i="11"/>
  <c r="G17" i="11"/>
  <c r="H17" i="11"/>
  <c r="D46" i="11"/>
  <c r="D45" i="11" s="1"/>
  <c r="C45" i="11"/>
  <c r="D44" i="11"/>
  <c r="D43" i="11"/>
  <c r="D42" i="11"/>
  <c r="D41" i="11"/>
  <c r="D40" i="11"/>
  <c r="C39" i="11"/>
  <c r="D39" i="11" s="1"/>
  <c r="D37" i="11"/>
  <c r="D36" i="11"/>
  <c r="D35" i="11"/>
  <c r="D34" i="11"/>
  <c r="D33" i="11"/>
  <c r="D32" i="11"/>
  <c r="D31" i="11"/>
  <c r="D30" i="11"/>
  <c r="D29" i="11"/>
  <c r="D28" i="11"/>
  <c r="D27" i="11"/>
  <c r="D26" i="11"/>
  <c r="D25" i="11"/>
  <c r="D24" i="11"/>
  <c r="C23" i="11"/>
  <c r="D23" i="11" s="1"/>
  <c r="D22" i="11"/>
  <c r="D21" i="11"/>
  <c r="D20" i="11"/>
  <c r="D19" i="11"/>
  <c r="D18" i="11"/>
  <c r="C17" i="11"/>
  <c r="E18" i="11"/>
  <c r="E15" i="11"/>
  <c r="E35" i="10"/>
  <c r="F19" i="10"/>
  <c r="G19" i="10"/>
  <c r="H19" i="10"/>
  <c r="F29" i="10"/>
  <c r="G29" i="10"/>
  <c r="H29" i="10"/>
  <c r="E15" i="10"/>
  <c r="E16" i="10"/>
  <c r="E17" i="10"/>
  <c r="E18" i="10"/>
  <c r="E20" i="10"/>
  <c r="E21" i="10"/>
  <c r="E22" i="10"/>
  <c r="E23" i="10"/>
  <c r="E24" i="10"/>
  <c r="E25" i="10"/>
  <c r="E26" i="10"/>
  <c r="E27" i="10"/>
  <c r="E28" i="10"/>
  <c r="E30" i="10"/>
  <c r="E31" i="10"/>
  <c r="E32" i="10"/>
  <c r="E33" i="10"/>
  <c r="F13" i="10"/>
  <c r="G13" i="10"/>
  <c r="H13" i="10"/>
  <c r="D33" i="10"/>
  <c r="D32" i="10"/>
  <c r="D31" i="10"/>
  <c r="D30" i="10"/>
  <c r="C29" i="10"/>
  <c r="D28" i="10"/>
  <c r="D27" i="10"/>
  <c r="D26" i="10"/>
  <c r="D25" i="10"/>
  <c r="D24" i="10"/>
  <c r="D23" i="10"/>
  <c r="D22" i="10"/>
  <c r="D21" i="10"/>
  <c r="D20" i="10"/>
  <c r="C19" i="10"/>
  <c r="D18" i="10"/>
  <c r="D17" i="10"/>
  <c r="D16" i="10"/>
  <c r="C15" i="10"/>
  <c r="D15" i="10" s="1"/>
  <c r="C14" i="10"/>
  <c r="D14" i="10" s="1"/>
  <c r="D35" i="9"/>
  <c r="F22" i="9"/>
  <c r="F23" i="9"/>
  <c r="F24" i="9"/>
  <c r="F25" i="9"/>
  <c r="F26" i="9"/>
  <c r="F27" i="9"/>
  <c r="F28" i="9"/>
  <c r="F29" i="9"/>
  <c r="F30" i="9"/>
  <c r="F31" i="9"/>
  <c r="F32" i="9"/>
  <c r="F33" i="9"/>
  <c r="F34" i="9"/>
  <c r="F36" i="9"/>
  <c r="F37" i="9"/>
  <c r="F39" i="9"/>
  <c r="F40" i="9"/>
  <c r="F41" i="9"/>
  <c r="F42" i="9"/>
  <c r="D42" i="9"/>
  <c r="D41" i="9"/>
  <c r="D40" i="9"/>
  <c r="D39" i="9"/>
  <c r="C38" i="9"/>
  <c r="C35" i="9"/>
  <c r="D34" i="9"/>
  <c r="D32" i="9"/>
  <c r="D31" i="9"/>
  <c r="D30" i="9"/>
  <c r="D29" i="9"/>
  <c r="D28" i="9"/>
  <c r="D27" i="9"/>
  <c r="D26" i="9"/>
  <c r="D25" i="9"/>
  <c r="C24" i="9"/>
  <c r="D24" i="9" s="1"/>
  <c r="D23" i="9"/>
  <c r="D22" i="9"/>
  <c r="C21" i="9"/>
  <c r="A16" i="9"/>
  <c r="A17" i="9" s="1"/>
  <c r="D14" i="9"/>
  <c r="C14" i="9"/>
  <c r="A15" i="8"/>
  <c r="F48" i="7"/>
  <c r="G48" i="7"/>
  <c r="H48" i="7"/>
  <c r="I48" i="7"/>
  <c r="J48" i="7"/>
  <c r="E50" i="7"/>
  <c r="E51" i="7"/>
  <c r="A50" i="7"/>
  <c r="A51" i="7" s="1"/>
  <c r="E49" i="7"/>
  <c r="E48" i="7" s="1"/>
  <c r="D48" i="7"/>
  <c r="C48" i="7"/>
  <c r="D20" i="5"/>
  <c r="F20" i="5"/>
  <c r="G20" i="5"/>
  <c r="C20" i="5"/>
  <c r="A22" i="5"/>
  <c r="E21" i="5"/>
  <c r="G27" i="8"/>
  <c r="H27" i="8"/>
  <c r="I27" i="8"/>
  <c r="J27" i="8"/>
  <c r="G34" i="8"/>
  <c r="H34" i="8"/>
  <c r="I34" i="8"/>
  <c r="J34" i="8"/>
  <c r="F20" i="8"/>
  <c r="E20" i="8" s="1"/>
  <c r="F21" i="8"/>
  <c r="E21" i="8" s="1"/>
  <c r="F22" i="8"/>
  <c r="E22" i="8" s="1"/>
  <c r="F23" i="8"/>
  <c r="E23" i="8" s="1"/>
  <c r="F24" i="8"/>
  <c r="E24" i="8" s="1"/>
  <c r="F25" i="8"/>
  <c r="E25" i="8" s="1"/>
  <c r="F26" i="8"/>
  <c r="E26" i="8" s="1"/>
  <c r="F28" i="8"/>
  <c r="E28" i="8" s="1"/>
  <c r="F29" i="8"/>
  <c r="E29" i="8" s="1"/>
  <c r="F30" i="8"/>
  <c r="E30" i="8" s="1"/>
  <c r="F31" i="8"/>
  <c r="E31" i="8" s="1"/>
  <c r="F32" i="8"/>
  <c r="E32" i="8" s="1"/>
  <c r="F33" i="8"/>
  <c r="E33" i="8" s="1"/>
  <c r="F35" i="8"/>
  <c r="E35" i="8" s="1"/>
  <c r="E34" i="8" s="1"/>
  <c r="F36" i="8"/>
  <c r="E36" i="8" s="1"/>
  <c r="F37" i="8"/>
  <c r="E37" i="8" s="1"/>
  <c r="F38" i="8"/>
  <c r="E38" i="8" s="1"/>
  <c r="G18" i="8"/>
  <c r="H18" i="8"/>
  <c r="I18" i="8"/>
  <c r="J18" i="8"/>
  <c r="D38" i="8"/>
  <c r="D37" i="8"/>
  <c r="D36" i="8"/>
  <c r="D35" i="8"/>
  <c r="C34" i="8"/>
  <c r="D33" i="8"/>
  <c r="D32" i="8"/>
  <c r="D31" i="8"/>
  <c r="D30" i="8"/>
  <c r="D29" i="8"/>
  <c r="C27" i="8"/>
  <c r="D26" i="8"/>
  <c r="C25" i="8"/>
  <c r="D25" i="8" s="1"/>
  <c r="D24" i="8"/>
  <c r="D23" i="8"/>
  <c r="D22" i="8"/>
  <c r="C21" i="8"/>
  <c r="D20" i="8"/>
  <c r="C19" i="8"/>
  <c r="D19" i="8" s="1"/>
  <c r="F16" i="8"/>
  <c r="E16" i="8" s="1"/>
  <c r="G13" i="8"/>
  <c r="H13" i="8"/>
  <c r="I13" i="8"/>
  <c r="J13" i="8"/>
  <c r="C13" i="8"/>
  <c r="F15" i="8"/>
  <c r="D15" i="8"/>
  <c r="D14" i="8"/>
  <c r="E11" i="7"/>
  <c r="E45" i="7"/>
  <c r="E46" i="7"/>
  <c r="E47" i="7"/>
  <c r="F37" i="7"/>
  <c r="F33" i="7"/>
  <c r="G33" i="7"/>
  <c r="H33" i="7"/>
  <c r="I33" i="7"/>
  <c r="F17" i="7"/>
  <c r="G17" i="7"/>
  <c r="H17" i="7"/>
  <c r="I17" i="7"/>
  <c r="E42" i="7"/>
  <c r="E41" i="7"/>
  <c r="E40" i="7"/>
  <c r="E39" i="7"/>
  <c r="E38" i="7"/>
  <c r="E36" i="7"/>
  <c r="E35" i="7"/>
  <c r="E34" i="7"/>
  <c r="E19" i="7"/>
  <c r="E20" i="7"/>
  <c r="E21" i="7"/>
  <c r="E22" i="7"/>
  <c r="E23" i="7"/>
  <c r="E24" i="7"/>
  <c r="E25" i="7"/>
  <c r="E26" i="7"/>
  <c r="E27" i="7"/>
  <c r="E28" i="7"/>
  <c r="E29" i="7"/>
  <c r="E30" i="7"/>
  <c r="E31" i="7"/>
  <c r="E32" i="7"/>
  <c r="D47" i="7"/>
  <c r="D46" i="7"/>
  <c r="D45" i="7"/>
  <c r="D44" i="7"/>
  <c r="D43" i="7"/>
  <c r="D42" i="7"/>
  <c r="D41" i="7"/>
  <c r="D40" i="7"/>
  <c r="D39" i="7"/>
  <c r="D38" i="7"/>
  <c r="C37" i="7"/>
  <c r="D36" i="7"/>
  <c r="D35" i="7"/>
  <c r="D34" i="7"/>
  <c r="C33" i="7"/>
  <c r="D32" i="7"/>
  <c r="D31" i="7"/>
  <c r="D30" i="7"/>
  <c r="D29" i="7"/>
  <c r="D28" i="7"/>
  <c r="D27" i="7"/>
  <c r="D26" i="7"/>
  <c r="D25" i="7"/>
  <c r="D24" i="7"/>
  <c r="D23" i="7"/>
  <c r="D22" i="7"/>
  <c r="D21" i="7"/>
  <c r="D20" i="7"/>
  <c r="D19" i="7"/>
  <c r="C17" i="7"/>
  <c r="C14" i="7"/>
  <c r="F18" i="6"/>
  <c r="G18" i="6"/>
  <c r="G15" i="6" s="1"/>
  <c r="H18" i="6"/>
  <c r="H15" i="6"/>
  <c r="E20" i="6"/>
  <c r="E21" i="6"/>
  <c r="E22" i="6"/>
  <c r="E23" i="6"/>
  <c r="E24" i="6"/>
  <c r="E25" i="6"/>
  <c r="E26" i="6"/>
  <c r="E27" i="6"/>
  <c r="E28" i="6"/>
  <c r="E29" i="6"/>
  <c r="E30" i="6"/>
  <c r="E31" i="6"/>
  <c r="E32" i="6"/>
  <c r="E33" i="6"/>
  <c r="E34" i="6"/>
  <c r="E19" i="6"/>
  <c r="F25" i="6"/>
  <c r="F16" i="6"/>
  <c r="F15" i="6" s="1"/>
  <c r="F10" i="6" s="1"/>
  <c r="D34" i="6"/>
  <c r="D33" i="6"/>
  <c r="D32" i="6"/>
  <c r="D31" i="6"/>
  <c r="D30" i="6"/>
  <c r="D29" i="6"/>
  <c r="D28" i="6"/>
  <c r="D27" i="6"/>
  <c r="D26" i="6"/>
  <c r="C25" i="6"/>
  <c r="D24" i="6"/>
  <c r="D23" i="6"/>
  <c r="D22" i="6"/>
  <c r="D21" i="6"/>
  <c r="D20" i="6"/>
  <c r="D19" i="6"/>
  <c r="C18" i="6"/>
  <c r="C15" i="6" s="1"/>
  <c r="D17" i="6"/>
  <c r="D16" i="6" s="1"/>
  <c r="C16" i="6"/>
  <c r="D11" i="6"/>
  <c r="F11" i="6"/>
  <c r="G11" i="6"/>
  <c r="H11" i="6"/>
  <c r="A13" i="6"/>
  <c r="A14" i="6" s="1"/>
  <c r="E13" i="6"/>
  <c r="E14" i="6"/>
  <c r="C14" i="6"/>
  <c r="C13" i="6"/>
  <c r="E17" i="1"/>
  <c r="E18" i="1"/>
  <c r="E19" i="1"/>
  <c r="E20" i="1"/>
  <c r="E21" i="1"/>
  <c r="E22" i="1"/>
  <c r="E23" i="1"/>
  <c r="E24" i="1"/>
  <c r="E16" i="1"/>
  <c r="E27" i="1"/>
  <c r="E28" i="1"/>
  <c r="E29" i="1"/>
  <c r="E30" i="1"/>
  <c r="E26" i="1"/>
  <c r="F25" i="1"/>
  <c r="G25" i="1"/>
  <c r="H25" i="1"/>
  <c r="E33" i="1"/>
  <c r="D14" i="5"/>
  <c r="F14" i="5"/>
  <c r="F13" i="5" s="1"/>
  <c r="F10" i="5" s="1"/>
  <c r="G14" i="5"/>
  <c r="G13" i="5" s="1"/>
  <c r="C14" i="5"/>
  <c r="C13" i="5" s="1"/>
  <c r="D18" i="5"/>
  <c r="F18" i="5"/>
  <c r="G18" i="5"/>
  <c r="C18" i="5"/>
  <c r="E16" i="5"/>
  <c r="E17" i="5"/>
  <c r="E19" i="5"/>
  <c r="E18" i="5" s="1"/>
  <c r="E13" i="1"/>
  <c r="F17" i="17" l="1"/>
  <c r="E19" i="17"/>
  <c r="E17" i="17" s="1"/>
  <c r="F23" i="17"/>
  <c r="E24" i="17"/>
  <c r="E23" i="17" s="1"/>
  <c r="E20" i="13"/>
  <c r="J20" i="15"/>
  <c r="D12" i="18"/>
  <c r="E15" i="18"/>
  <c r="F36" i="17"/>
  <c r="E37" i="17"/>
  <c r="E36" i="17" s="1"/>
  <c r="E27" i="8"/>
  <c r="E53" i="8"/>
  <c r="E15" i="8"/>
  <c r="G12" i="21"/>
  <c r="G10" i="21" s="1"/>
  <c r="G9" i="21" s="1"/>
  <c r="F26" i="21"/>
  <c r="E27" i="21"/>
  <c r="F29" i="21"/>
  <c r="E30" i="21"/>
  <c r="E29" i="21" s="1"/>
  <c r="I10" i="21"/>
  <c r="I9" i="21" s="1"/>
  <c r="E20" i="19"/>
  <c r="F34" i="19"/>
  <c r="E35" i="19"/>
  <c r="E34" i="19" s="1"/>
  <c r="E28" i="16"/>
  <c r="D17" i="16"/>
  <c r="D16" i="16" s="1"/>
  <c r="D17" i="19"/>
  <c r="I16" i="19"/>
  <c r="F27" i="19"/>
  <c r="J16" i="19"/>
  <c r="C16" i="19"/>
  <c r="H16" i="19"/>
  <c r="H12" i="19" s="1"/>
  <c r="H10" i="19" s="1"/>
  <c r="H9" i="19" s="1"/>
  <c r="G16" i="19"/>
  <c r="D16" i="19"/>
  <c r="F20" i="19"/>
  <c r="G10" i="5"/>
  <c r="D13" i="5"/>
  <c r="E20" i="5"/>
  <c r="D17" i="17"/>
  <c r="D23" i="17"/>
  <c r="C16" i="17"/>
  <c r="D15" i="18"/>
  <c r="D11" i="18" s="1"/>
  <c r="D10" i="18" s="1"/>
  <c r="D8" i="18" s="1"/>
  <c r="G11" i="18"/>
  <c r="G10" i="18" s="1"/>
  <c r="G8" i="18" s="1"/>
  <c r="E25" i="18"/>
  <c r="H11" i="18"/>
  <c r="H10" i="18" s="1"/>
  <c r="H8" i="18" s="1"/>
  <c r="E27" i="18"/>
  <c r="C11" i="18"/>
  <c r="C10" i="18" s="1"/>
  <c r="C8" i="18" s="1"/>
  <c r="F11" i="18"/>
  <c r="F10" i="18" s="1"/>
  <c r="F8" i="18" s="1"/>
  <c r="D21" i="15"/>
  <c r="D20" i="15" s="1"/>
  <c r="D26" i="15"/>
  <c r="F26" i="15"/>
  <c r="E26" i="15" s="1"/>
  <c r="C21" i="15"/>
  <c r="C20" i="15" s="1"/>
  <c r="F49" i="9"/>
  <c r="D38" i="9"/>
  <c r="E52" i="7"/>
  <c r="C14" i="21"/>
  <c r="C10" i="21" s="1"/>
  <c r="C9" i="21" s="1"/>
  <c r="D17" i="21"/>
  <c r="D14" i="21" s="1"/>
  <c r="D10" i="21" s="1"/>
  <c r="D9" i="21" s="1"/>
  <c r="D25" i="14"/>
  <c r="I15" i="14"/>
  <c r="G15" i="14"/>
  <c r="C15" i="14"/>
  <c r="F15" i="14"/>
  <c r="H15" i="14"/>
  <c r="D18" i="14"/>
  <c r="D16" i="14" s="1"/>
  <c r="D15" i="14" s="1"/>
  <c r="H12" i="13"/>
  <c r="D13" i="13"/>
  <c r="F12" i="13"/>
  <c r="D11" i="12"/>
  <c r="D17" i="12"/>
  <c r="G16" i="12"/>
  <c r="D16" i="12"/>
  <c r="H16" i="12"/>
  <c r="C16" i="12"/>
  <c r="C10" i="12" s="1"/>
  <c r="F16" i="12"/>
  <c r="D17" i="11"/>
  <c r="F16" i="11"/>
  <c r="D38" i="11"/>
  <c r="H16" i="11"/>
  <c r="E38" i="11"/>
  <c r="E17" i="11"/>
  <c r="G16" i="11"/>
  <c r="C38" i="11"/>
  <c r="C16" i="11" s="1"/>
  <c r="D13" i="10"/>
  <c r="E29" i="10"/>
  <c r="D29" i="10"/>
  <c r="D19" i="10"/>
  <c r="E19" i="10"/>
  <c r="C13" i="10"/>
  <c r="C12" i="10" s="1"/>
  <c r="H12" i="10"/>
  <c r="G12" i="10"/>
  <c r="F12" i="10"/>
  <c r="D12" i="10"/>
  <c r="C20" i="9"/>
  <c r="C19" i="9" s="1"/>
  <c r="D21" i="9"/>
  <c r="D20" i="9" s="1"/>
  <c r="C18" i="8"/>
  <c r="C17" i="8" s="1"/>
  <c r="F34" i="8"/>
  <c r="F27" i="8"/>
  <c r="D13" i="8"/>
  <c r="D27" i="8"/>
  <c r="D34" i="8"/>
  <c r="G10" i="6"/>
  <c r="J17" i="8"/>
  <c r="I17" i="8"/>
  <c r="H17" i="8"/>
  <c r="G17" i="8"/>
  <c r="D21" i="8"/>
  <c r="D18" i="8" s="1"/>
  <c r="D33" i="7"/>
  <c r="F16" i="7"/>
  <c r="C16" i="7"/>
  <c r="E33" i="7"/>
  <c r="D17" i="7"/>
  <c r="D37" i="7"/>
  <c r="C11" i="6"/>
  <c r="C10" i="6" s="1"/>
  <c r="D18" i="6"/>
  <c r="E18" i="6"/>
  <c r="H10" i="6"/>
  <c r="D25" i="6"/>
  <c r="E25" i="1"/>
  <c r="F15" i="1"/>
  <c r="G15" i="1"/>
  <c r="H15" i="1"/>
  <c r="D30" i="1"/>
  <c r="D29" i="1"/>
  <c r="D28" i="1"/>
  <c r="D27" i="1"/>
  <c r="D26" i="1"/>
  <c r="C25" i="1"/>
  <c r="D24" i="1"/>
  <c r="D23" i="1"/>
  <c r="D22" i="1"/>
  <c r="D21" i="1"/>
  <c r="D20" i="1"/>
  <c r="D19" i="1"/>
  <c r="D18" i="1"/>
  <c r="D17" i="1"/>
  <c r="C16" i="1"/>
  <c r="C15" i="1" s="1"/>
  <c r="E16" i="17" l="1"/>
  <c r="F16" i="17"/>
  <c r="D25" i="1"/>
  <c r="D16" i="17"/>
  <c r="D19" i="9"/>
  <c r="D22" i="13"/>
  <c r="D10" i="12"/>
  <c r="D16" i="11"/>
  <c r="E16" i="11"/>
  <c r="D17" i="8"/>
  <c r="D16" i="7"/>
  <c r="D15" i="6"/>
  <c r="D10" i="6" s="1"/>
  <c r="C14" i="1"/>
  <c r="H14" i="1"/>
  <c r="G14" i="1"/>
  <c r="F14" i="1"/>
  <c r="D16" i="1"/>
  <c r="D15" i="1" s="1"/>
  <c r="D21" i="13" l="1"/>
  <c r="D20" i="13" s="1"/>
  <c r="D12" i="13" s="1"/>
  <c r="C20" i="13"/>
  <c r="C12" i="13" s="1"/>
  <c r="D14" i="1"/>
  <c r="D8" i="1" s="1"/>
  <c r="F13" i="15" l="1"/>
  <c r="E11" i="14"/>
  <c r="E36" i="6"/>
  <c r="E11" i="11"/>
  <c r="E11" i="10"/>
  <c r="E13" i="15" l="1"/>
  <c r="I39" i="8"/>
  <c r="I12" i="8" s="1"/>
  <c r="I10" i="8" s="1"/>
  <c r="I9" i="8" s="1"/>
  <c r="E37" i="10" l="1"/>
  <c r="E36" i="10" s="1"/>
  <c r="E40" i="14"/>
  <c r="C39" i="14"/>
  <c r="C10" i="14" s="1"/>
  <c r="E26" i="13"/>
  <c r="H26" i="13"/>
  <c r="H10" i="13" s="1"/>
  <c r="F26" i="13"/>
  <c r="F10" i="13" s="1"/>
  <c r="D26" i="13"/>
  <c r="D10" i="13" s="1"/>
  <c r="C26" i="13"/>
  <c r="C10" i="13" s="1"/>
  <c r="J9" i="21"/>
  <c r="F38" i="21"/>
  <c r="F29" i="20"/>
  <c r="F33" i="19"/>
  <c r="E33" i="19" s="1"/>
  <c r="E32" i="19" s="1"/>
  <c r="J32" i="19"/>
  <c r="J12" i="19" s="1"/>
  <c r="J10" i="19" s="1"/>
  <c r="J9" i="19" s="1"/>
  <c r="I32" i="19"/>
  <c r="I12" i="19" s="1"/>
  <c r="I10" i="19" s="1"/>
  <c r="I9" i="19" s="1"/>
  <c r="G32" i="19"/>
  <c r="G12" i="19" s="1"/>
  <c r="G10" i="19" s="1"/>
  <c r="G9" i="19" s="1"/>
  <c r="F32" i="19"/>
  <c r="D32" i="19"/>
  <c r="D12" i="19" s="1"/>
  <c r="C32" i="19"/>
  <c r="C12" i="19" s="1"/>
  <c r="D30" i="16"/>
  <c r="F31" i="16"/>
  <c r="J30" i="16"/>
  <c r="J12" i="16" s="1"/>
  <c r="I30" i="16"/>
  <c r="I12" i="16" s="1"/>
  <c r="H30" i="16"/>
  <c r="H12" i="16" s="1"/>
  <c r="G30" i="16"/>
  <c r="G12" i="16" s="1"/>
  <c r="C30" i="16"/>
  <c r="D32" i="17"/>
  <c r="F33" i="17"/>
  <c r="C32" i="17"/>
  <c r="C48" i="15"/>
  <c r="F49" i="15"/>
  <c r="F39" i="14"/>
  <c r="G39" i="14"/>
  <c r="H39" i="14"/>
  <c r="H10" i="14" s="1"/>
  <c r="I39" i="14"/>
  <c r="C46" i="8"/>
  <c r="C12" i="8" s="1"/>
  <c r="C10" i="8" s="1"/>
  <c r="C9" i="8" s="1"/>
  <c r="A48" i="8"/>
  <c r="F47" i="8"/>
  <c r="F36" i="10"/>
  <c r="F10" i="10" s="1"/>
  <c r="G36" i="10"/>
  <c r="G10" i="10" s="1"/>
  <c r="H36" i="10"/>
  <c r="H10" i="10" s="1"/>
  <c r="C36" i="10"/>
  <c r="C10" i="10" s="1"/>
  <c r="D36" i="10"/>
  <c r="D10" i="10" s="1"/>
  <c r="C52" i="9"/>
  <c r="C12" i="9" s="1"/>
  <c r="F53" i="9"/>
  <c r="F48" i="8"/>
  <c r="E48" i="8" s="1"/>
  <c r="F55" i="7"/>
  <c r="G55" i="7"/>
  <c r="H55" i="7"/>
  <c r="H10" i="7" s="1"/>
  <c r="I55" i="7"/>
  <c r="C55" i="7"/>
  <c r="C10" i="7" s="1"/>
  <c r="E56" i="7"/>
  <c r="E17" i="6"/>
  <c r="E12" i="6"/>
  <c r="E11" i="6" s="1"/>
  <c r="F32" i="17" l="1"/>
  <c r="F10" i="17" s="1"/>
  <c r="F9" i="17" s="1"/>
  <c r="E33" i="17"/>
  <c r="E32" i="17" s="1"/>
  <c r="E10" i="17" s="1"/>
  <c r="E9" i="17" s="1"/>
  <c r="F48" i="15"/>
  <c r="E49" i="15"/>
  <c r="E48" i="15" s="1"/>
  <c r="F52" i="9"/>
  <c r="F12" i="9" s="1"/>
  <c r="F10" i="9" s="1"/>
  <c r="F9" i="9" s="1"/>
  <c r="E53" i="9"/>
  <c r="E52" i="9" s="1"/>
  <c r="E12" i="9" s="1"/>
  <c r="E10" i="9" s="1"/>
  <c r="E9" i="9" s="1"/>
  <c r="F28" i="20"/>
  <c r="F12" i="20" s="1"/>
  <c r="F10" i="20" s="1"/>
  <c r="F9" i="20" s="1"/>
  <c r="E29" i="20"/>
  <c r="E28" i="20" s="1"/>
  <c r="E12" i="20" s="1"/>
  <c r="E10" i="20" s="1"/>
  <c r="E9" i="20" s="1"/>
  <c r="F46" i="8"/>
  <c r="E47" i="8"/>
  <c r="E46" i="8" s="1"/>
  <c r="F37" i="21"/>
  <c r="F36" i="21" s="1"/>
  <c r="E38" i="21"/>
  <c r="E37" i="21" s="1"/>
  <c r="E36" i="21" s="1"/>
  <c r="F30" i="16"/>
  <c r="E31" i="16"/>
  <c r="E30" i="16" s="1"/>
  <c r="D52" i="9"/>
  <c r="D12" i="9" s="1"/>
  <c r="D55" i="7"/>
  <c r="D10" i="7" s="1"/>
  <c r="E55" i="7"/>
  <c r="E39" i="14"/>
  <c r="E10" i="14" s="1"/>
  <c r="D39" i="14"/>
  <c r="D10" i="14" s="1"/>
  <c r="D12" i="8"/>
  <c r="D10" i="8" s="1"/>
  <c r="D9" i="8" s="1"/>
  <c r="G39" i="8" l="1"/>
  <c r="G12" i="8" s="1"/>
  <c r="G10" i="8" s="1"/>
  <c r="G9" i="8" s="1"/>
  <c r="H12" i="8"/>
  <c r="H10" i="8" s="1"/>
  <c r="H9" i="8" s="1"/>
  <c r="J39" i="8"/>
  <c r="J12" i="8" s="1"/>
  <c r="J10" i="8" s="1"/>
  <c r="J9" i="8" s="1"/>
  <c r="F47" i="11"/>
  <c r="G47" i="11"/>
  <c r="H47" i="11"/>
  <c r="H10" i="11" s="1"/>
  <c r="F32" i="14"/>
  <c r="G32" i="14"/>
  <c r="H32" i="14"/>
  <c r="I32" i="14"/>
  <c r="G37" i="15"/>
  <c r="H37" i="15"/>
  <c r="I37" i="15"/>
  <c r="J37" i="15"/>
  <c r="C12" i="11"/>
  <c r="C10" i="11" s="1"/>
  <c r="D12" i="11"/>
  <c r="D10" i="11" s="1"/>
  <c r="C12" i="14"/>
  <c r="D12" i="14"/>
  <c r="C12" i="16"/>
  <c r="D12" i="16"/>
  <c r="D10" i="16" s="1"/>
  <c r="D9" i="16" s="1"/>
  <c r="C12" i="7"/>
  <c r="D12" i="7"/>
  <c r="D11" i="5"/>
  <c r="D10" i="5" s="1"/>
  <c r="C11" i="5"/>
  <c r="C10" i="5" s="1"/>
  <c r="C11" i="1"/>
  <c r="C8" i="7" l="1"/>
  <c r="C8" i="10"/>
  <c r="D11" i="1"/>
  <c r="C8" i="14"/>
  <c r="C10" i="20"/>
  <c r="C9" i="20" s="1"/>
  <c r="C10" i="19"/>
  <c r="C9" i="19" s="1"/>
  <c r="C10" i="9"/>
  <c r="C9" i="9" s="1"/>
  <c r="D10" i="9"/>
  <c r="D9" i="9" s="1"/>
  <c r="C10" i="16"/>
  <c r="C9" i="16" s="1"/>
  <c r="C10" i="17"/>
  <c r="C9" i="17" s="1"/>
  <c r="D8" i="5"/>
  <c r="C8" i="5"/>
  <c r="C10" i="15"/>
  <c r="C9" i="15" s="1"/>
  <c r="C8" i="6"/>
  <c r="D8" i="14" l="1"/>
  <c r="D8" i="13"/>
  <c r="D10" i="15"/>
  <c r="D9" i="15" s="1"/>
  <c r="D8" i="7"/>
  <c r="D10" i="17"/>
  <c r="D9" i="17" s="1"/>
  <c r="D10" i="19"/>
  <c r="D9" i="19" s="1"/>
  <c r="D10" i="20"/>
  <c r="D9" i="20" s="1"/>
  <c r="C8" i="11"/>
  <c r="D8" i="12"/>
  <c r="D8" i="11"/>
  <c r="C8" i="13"/>
  <c r="C8" i="12"/>
  <c r="D8" i="10"/>
  <c r="D8" i="6"/>
  <c r="F29" i="16"/>
  <c r="J10" i="16"/>
  <c r="J9" i="16" s="1"/>
  <c r="I10" i="16"/>
  <c r="I9" i="16" s="1"/>
  <c r="H10" i="16"/>
  <c r="H9" i="16" s="1"/>
  <c r="G10" i="16"/>
  <c r="G9" i="16" s="1"/>
  <c r="E29" i="16" l="1"/>
  <c r="E27" i="16" s="1"/>
  <c r="F27" i="16"/>
  <c r="F13" i="9"/>
  <c r="F36" i="19" l="1"/>
  <c r="E36" i="19" s="1"/>
  <c r="E30" i="18"/>
  <c r="F50" i="15"/>
  <c r="E50" i="15" s="1"/>
  <c r="F24" i="21" l="1"/>
  <c r="E24" i="21" s="1"/>
  <c r="F27" i="20"/>
  <c r="F26" i="19"/>
  <c r="E26" i="19" s="1"/>
  <c r="E24" i="18"/>
  <c r="F25" i="16"/>
  <c r="E25" i="16" s="1"/>
  <c r="F46" i="15"/>
  <c r="E46" i="15" s="1"/>
  <c r="E35" i="14"/>
  <c r="E34" i="10"/>
  <c r="F23" i="21"/>
  <c r="E23" i="21" s="1"/>
  <c r="F25" i="19"/>
  <c r="E25" i="19" s="1"/>
  <c r="E25" i="13"/>
  <c r="F45" i="8"/>
  <c r="E45" i="8" s="1"/>
  <c r="F38" i="15"/>
  <c r="E38" i="15" s="1"/>
  <c r="F43" i="15"/>
  <c r="E43" i="15" s="1"/>
  <c r="F42" i="15"/>
  <c r="E42" i="15" s="1"/>
  <c r="F41" i="15"/>
  <c r="E41" i="15" s="1"/>
  <c r="F45" i="15"/>
  <c r="E45" i="15" s="1"/>
  <c r="F44" i="15"/>
  <c r="E44" i="15" s="1"/>
  <c r="F40" i="15"/>
  <c r="E40" i="15" s="1"/>
  <c r="F39" i="15"/>
  <c r="E39" i="15" s="1"/>
  <c r="A39" i="15"/>
  <c r="A40" i="15" s="1"/>
  <c r="A41" i="15" s="1"/>
  <c r="A42" i="15" s="1"/>
  <c r="A43" i="15" s="1"/>
  <c r="A44" i="15" s="1"/>
  <c r="A45" i="15" s="1"/>
  <c r="E34" i="14"/>
  <c r="E33" i="14"/>
  <c r="A34" i="14"/>
  <c r="E38" i="12"/>
  <c r="E37" i="12"/>
  <c r="E36" i="12"/>
  <c r="A36" i="12"/>
  <c r="A37" i="12" s="1"/>
  <c r="A38" i="12" s="1"/>
  <c r="E35" i="12"/>
  <c r="H34" i="12"/>
  <c r="H10" i="12" s="1"/>
  <c r="G34" i="12"/>
  <c r="G10" i="12" s="1"/>
  <c r="F34" i="12"/>
  <c r="F10" i="12" s="1"/>
  <c r="E50" i="11"/>
  <c r="E49" i="11"/>
  <c r="E48" i="11"/>
  <c r="A49" i="11"/>
  <c r="A50" i="11" s="1"/>
  <c r="F48" i="9"/>
  <c r="F47" i="9"/>
  <c r="F46" i="9"/>
  <c r="F45" i="9"/>
  <c r="A45" i="9"/>
  <c r="A46" i="9" s="1"/>
  <c r="A47" i="9" s="1"/>
  <c r="A48" i="9" s="1"/>
  <c r="F44" i="9"/>
  <c r="A41" i="8"/>
  <c r="A42" i="8" s="1"/>
  <c r="A43" i="8" s="1"/>
  <c r="A44" i="8" s="1"/>
  <c r="F40" i="8"/>
  <c r="F42" i="8"/>
  <c r="E42" i="8" s="1"/>
  <c r="F41" i="8"/>
  <c r="E41" i="8" s="1"/>
  <c r="F44" i="8"/>
  <c r="E44" i="8" s="1"/>
  <c r="F43" i="8"/>
  <c r="E43" i="8" s="1"/>
  <c r="I37" i="7"/>
  <c r="I16" i="7" s="1"/>
  <c r="H37" i="7"/>
  <c r="H16" i="7" s="1"/>
  <c r="G37" i="7"/>
  <c r="G16" i="7" s="1"/>
  <c r="F16" i="21"/>
  <c r="F18" i="20"/>
  <c r="F18" i="19"/>
  <c r="E13" i="18"/>
  <c r="E12" i="18" s="1"/>
  <c r="F18" i="16"/>
  <c r="F18" i="17"/>
  <c r="F22" i="15"/>
  <c r="E17" i="14"/>
  <c r="E16" i="14" s="1"/>
  <c r="E15" i="14" s="1"/>
  <c r="F21" i="15" l="1"/>
  <c r="E22" i="15"/>
  <c r="F39" i="8"/>
  <c r="E40" i="8"/>
  <c r="E39" i="8" s="1"/>
  <c r="E11" i="18"/>
  <c r="E10" i="18" s="1"/>
  <c r="F15" i="21"/>
  <c r="F14" i="21" s="1"/>
  <c r="F12" i="21" s="1"/>
  <c r="E16" i="21"/>
  <c r="E15" i="21" s="1"/>
  <c r="E14" i="21" s="1"/>
  <c r="E12" i="21" s="1"/>
  <c r="F20" i="15"/>
  <c r="E21" i="15"/>
  <c r="E20" i="15" s="1"/>
  <c r="E37" i="15"/>
  <c r="F17" i="19"/>
  <c r="F16" i="19" s="1"/>
  <c r="E18" i="19"/>
  <c r="E17" i="19" s="1"/>
  <c r="E16" i="19" s="1"/>
  <c r="F17" i="16"/>
  <c r="F16" i="16" s="1"/>
  <c r="E18" i="16"/>
  <c r="E17" i="16" s="1"/>
  <c r="E16" i="16" s="1"/>
  <c r="H8" i="11"/>
  <c r="F8" i="10"/>
  <c r="F8" i="13"/>
  <c r="H8" i="10"/>
  <c r="F37" i="15"/>
  <c r="E47" i="11"/>
  <c r="E34" i="12"/>
  <c r="E32" i="14"/>
  <c r="H8" i="13"/>
  <c r="G8" i="10" l="1"/>
  <c r="J10" i="15"/>
  <c r="J9" i="15" s="1"/>
  <c r="F19" i="8" l="1"/>
  <c r="E44" i="7"/>
  <c r="E43" i="7" s="1"/>
  <c r="E37" i="7" s="1"/>
  <c r="E15" i="5"/>
  <c r="E14" i="5" s="1"/>
  <c r="E13" i="5" s="1"/>
  <c r="F19" i="15"/>
  <c r="E19" i="15" s="1"/>
  <c r="F18" i="9"/>
  <c r="E15" i="7"/>
  <c r="F14" i="20"/>
  <c r="F14" i="19"/>
  <c r="F15" i="16"/>
  <c r="E15" i="16" s="1"/>
  <c r="F14" i="16"/>
  <c r="F14" i="17"/>
  <c r="F17" i="15"/>
  <c r="E17" i="15" s="1"/>
  <c r="F16" i="15"/>
  <c r="E13" i="14"/>
  <c r="H12" i="14"/>
  <c r="G12" i="14"/>
  <c r="F12" i="14"/>
  <c r="E13" i="12"/>
  <c r="E12" i="12"/>
  <c r="E11" i="12" s="1"/>
  <c r="G12" i="11"/>
  <c r="G10" i="11" s="1"/>
  <c r="F12" i="11"/>
  <c r="F10" i="11" s="1"/>
  <c r="F15" i="9"/>
  <c r="F14" i="8"/>
  <c r="E14" i="7"/>
  <c r="E13" i="7"/>
  <c r="H12" i="7"/>
  <c r="G12" i="7"/>
  <c r="G10" i="7" s="1"/>
  <c r="F12" i="7"/>
  <c r="E12" i="5"/>
  <c r="F15" i="15" l="1"/>
  <c r="E16" i="15"/>
  <c r="E14" i="8"/>
  <c r="E13" i="8" s="1"/>
  <c r="F13" i="8"/>
  <c r="F18" i="8"/>
  <c r="F17" i="8" s="1"/>
  <c r="E19" i="8"/>
  <c r="E18" i="8" s="1"/>
  <c r="E17" i="8" s="1"/>
  <c r="F13" i="19"/>
  <c r="F12" i="19" s="1"/>
  <c r="E14" i="19"/>
  <c r="E13" i="19" s="1"/>
  <c r="E12" i="19" s="1"/>
  <c r="F13" i="16"/>
  <c r="F12" i="16" s="1"/>
  <c r="E14" i="16"/>
  <c r="E13" i="16" s="1"/>
  <c r="E12" i="16" s="1"/>
  <c r="G8" i="5"/>
  <c r="F8" i="5"/>
  <c r="G10" i="15"/>
  <c r="G9" i="15" s="1"/>
  <c r="I10" i="15"/>
  <c r="I9" i="15" s="1"/>
  <c r="H10" i="15"/>
  <c r="H9" i="15" s="1"/>
  <c r="F8" i="11"/>
  <c r="G8" i="11"/>
  <c r="E12" i="11"/>
  <c r="E10" i="11" s="1"/>
  <c r="E12" i="7"/>
  <c r="E10" i="7" s="1"/>
  <c r="E12" i="14"/>
  <c r="E11" i="5"/>
  <c r="E10" i="5" s="1"/>
  <c r="E15" i="15" l="1"/>
  <c r="F12" i="8"/>
  <c r="E12" i="8"/>
  <c r="E12" i="1"/>
  <c r="E15" i="1" l="1"/>
  <c r="H8" i="7"/>
  <c r="E14" i="1" l="1"/>
  <c r="E8" i="1" s="1"/>
  <c r="H8" i="14" l="1"/>
  <c r="F50" i="8" l="1"/>
  <c r="E50" i="8" s="1"/>
  <c r="G8" i="6" l="1"/>
  <c r="E35" i="6" l="1"/>
  <c r="E24" i="5"/>
  <c r="E23" i="5"/>
  <c r="E14" i="13" l="1"/>
  <c r="F31" i="20"/>
  <c r="F37" i="19"/>
  <c r="E37" i="19" s="1"/>
  <c r="E31" i="18"/>
  <c r="F32" i="16"/>
  <c r="E32" i="16" s="1"/>
  <c r="F38" i="17"/>
  <c r="F51" i="15"/>
  <c r="E51" i="15" s="1"/>
  <c r="E41" i="14"/>
  <c r="E28" i="13"/>
  <c r="E38" i="10"/>
  <c r="E53" i="11"/>
  <c r="E42" i="12"/>
  <c r="E18" i="12"/>
  <c r="E17" i="12" s="1"/>
  <c r="E16" i="12" s="1"/>
  <c r="E10" i="12" s="1"/>
  <c r="E14" i="10"/>
  <c r="F54" i="9"/>
  <c r="F21" i="9"/>
  <c r="E13" i="13" l="1"/>
  <c r="E12" i="13" s="1"/>
  <c r="E10" i="13" s="1"/>
  <c r="E13" i="10"/>
  <c r="E12" i="10" s="1"/>
  <c r="E10" i="10" s="1"/>
  <c r="H8" i="12"/>
  <c r="G8" i="12"/>
  <c r="I8" i="14"/>
  <c r="G8" i="14"/>
  <c r="F8" i="12" l="1"/>
  <c r="F8" i="14"/>
  <c r="E57" i="7"/>
  <c r="E18" i="7"/>
  <c r="E37" i="6"/>
  <c r="H8" i="6"/>
  <c r="E16" i="6"/>
  <c r="E15" i="6" s="1"/>
  <c r="E10" i="6" s="1"/>
  <c r="E25" i="5"/>
  <c r="E34" i="1"/>
  <c r="E17" i="7" l="1"/>
  <c r="E16" i="7" s="1"/>
  <c r="G8" i="7"/>
  <c r="I8" i="7"/>
  <c r="F8" i="6"/>
  <c r="F8" i="7"/>
  <c r="E9" i="5" l="1"/>
  <c r="E8" i="5" s="1"/>
  <c r="E9" i="6"/>
  <c r="E9" i="7"/>
  <c r="F11" i="8"/>
  <c r="F11" i="9"/>
  <c r="E9" i="10"/>
  <c r="E8" i="10" s="1"/>
  <c r="E9" i="11"/>
  <c r="E8" i="11" s="1"/>
  <c r="E9" i="12"/>
  <c r="E8" i="12" s="1"/>
  <c r="E9" i="13"/>
  <c r="E8" i="13" s="1"/>
  <c r="E9" i="14"/>
  <c r="E8" i="14" s="1"/>
  <c r="F11" i="15"/>
  <c r="F11" i="16"/>
  <c r="F11" i="17"/>
  <c r="E9" i="18"/>
  <c r="E8" i="18" s="1"/>
  <c r="F11" i="19"/>
  <c r="F11" i="20"/>
  <c r="F11" i="21"/>
  <c r="F10" i="15" l="1"/>
  <c r="E11" i="15"/>
  <c r="E11" i="8"/>
  <c r="E10" i="8" s="1"/>
  <c r="E9" i="8" s="1"/>
  <c r="F10" i="8"/>
  <c r="F9" i="8" s="1"/>
  <c r="E11" i="21"/>
  <c r="E10" i="21" s="1"/>
  <c r="E9" i="21" s="1"/>
  <c r="F10" i="21"/>
  <c r="F9" i="21" s="1"/>
  <c r="E10" i="15"/>
  <c r="E9" i="15" s="1"/>
  <c r="F9" i="15"/>
  <c r="E11" i="19"/>
  <c r="E10" i="19" s="1"/>
  <c r="E9" i="19" s="1"/>
  <c r="F10" i="19"/>
  <c r="F9" i="19" s="1"/>
  <c r="E11" i="16"/>
  <c r="E10" i="16" s="1"/>
  <c r="F10" i="16"/>
  <c r="F9" i="16" s="1"/>
  <c r="E8" i="7"/>
  <c r="E8" i="6"/>
  <c r="E9" i="1"/>
  <c r="J9" i="1"/>
  <c r="E9" i="16" l="1"/>
</calcChain>
</file>

<file path=xl/sharedStrings.xml><?xml version="1.0" encoding="utf-8"?>
<sst xmlns="http://schemas.openxmlformats.org/spreadsheetml/2006/main" count="1107" uniqueCount="466">
  <si>
    <t>ỦY BAN NHÂN DÂN THÀNH PHỐ TAM KỲ</t>
  </si>
  <si>
    <t>Đơn vị tính: Triệu đồng</t>
  </si>
  <si>
    <t>TT</t>
  </si>
  <si>
    <t>Ghi chú</t>
  </si>
  <si>
    <t>TỔNG SỐ</t>
  </si>
  <si>
    <t>I</t>
  </si>
  <si>
    <t>II</t>
  </si>
  <si>
    <t>ỦY BAN NHÂN DÂN HUYỆN ĐẠI LỘC</t>
  </si>
  <si>
    <t>ỦY BAN NHÂN DÂN HUYỆN DUY XUYÊN</t>
  </si>
  <si>
    <t>ỦY BAN NHÂN DÂN HUYỆN NÔNG SƠN</t>
  </si>
  <si>
    <t>ỦY BAN NHÂN DÂN HUYỆN THĂNG BÌNH</t>
  </si>
  <si>
    <t>ỦY BAN NHÂN DÂN HUYỆN NÚI THÀNH</t>
  </si>
  <si>
    <t>ỦY BAN NHÂN DÂN HUYỆN PHÚ NINH</t>
  </si>
  <si>
    <t>ỦY BAN NHÂN DÂN HUYỆN HIỆP ĐỨC</t>
  </si>
  <si>
    <t>ỦY BAN NHÂN DÂN HUYỆN TIÊN PHƯỚC</t>
  </si>
  <si>
    <t>ỦY BAN NHÂN DÂN HUYỆN NAM TRÀ MY</t>
  </si>
  <si>
    <t>ỦY BAN NHÂN DÂN HUYỆN BẮC TRÀ MY</t>
  </si>
  <si>
    <t>ỦY BAN NHÂN DÂN HUYỆN PHƯỚC SƠN</t>
  </si>
  <si>
    <t>ỦY BAN NHÂN DÂN HUYỆN NAM GIANG</t>
  </si>
  <si>
    <t>ỦY BAN NHÂN DÂN HUYỆN TÂY GIANG</t>
  </si>
  <si>
    <t>ỦY BAN NHÂN DÂN HUYỆN ĐÔNG GIANG</t>
  </si>
  <si>
    <t>ỦY BAN NHÂN DÂN THÀNH PHỐ HỘI AN</t>
  </si>
  <si>
    <t>ỦY BAN NHÂN DÂN HUYỆN QUẾ SƠN</t>
  </si>
  <si>
    <t>Danh mục nguồn vốn/ dự án</t>
  </si>
  <si>
    <t>ỦY BAN NHÂN DÂN THỊ XÃ ĐIỆN BÀN</t>
  </si>
  <si>
    <t>III</t>
  </si>
  <si>
    <t>a</t>
  </si>
  <si>
    <t>Thủy lợi nhỏ</t>
  </si>
  <si>
    <t>b</t>
  </si>
  <si>
    <t>Thủy lợi hóa đất màu</t>
  </si>
  <si>
    <t>c</t>
  </si>
  <si>
    <t>Thủy lợi đất màu</t>
  </si>
  <si>
    <t>Tổng số</t>
  </si>
  <si>
    <t>Trong đó</t>
  </si>
  <si>
    <t>Nguồn XDCB TT</t>
  </si>
  <si>
    <t>Nguồn XSKT</t>
  </si>
  <si>
    <t>Nguồn phân cấp theo tiêu chí, định mức giai đoạn 2016 - 2020</t>
  </si>
  <si>
    <t>KCH kênh mương, thủy lợi đất màu và thủy lợi nhỏ trên địa bàn Tỉnh giai đoạn 2016 - 2020</t>
  </si>
  <si>
    <t>Kiên cố hóa kênh mương</t>
  </si>
  <si>
    <t>Thủy lợi đất màu thôn Thăng Tân, Tân Thái, xã Tam Thăng</t>
  </si>
  <si>
    <t>Nguồn thu sử dụng đất</t>
  </si>
  <si>
    <t>Thủy lợi hóa đất màu thôn Hà Dục Tây, xã Đại Lãnh</t>
  </si>
  <si>
    <t>Thủy lợi hóa đất màu thôn Tam Hòa, thôn Hòa Thạch, xã Đại Quang</t>
  </si>
  <si>
    <t>Thủy lợi đất màu thôn Đông An, xã Quế Phước</t>
  </si>
  <si>
    <t>Thủy lợi đất màu đồng Gò Mới, thôn Trung Phước 2, xã Quế Trung</t>
  </si>
  <si>
    <t>Thủy lợi đất màu thôn Liễu Thạnh, xã Bình Nguyên</t>
  </si>
  <si>
    <t>Thủy lợi đất màu xã Bình Phục</t>
  </si>
  <si>
    <t>Trạm bơm Vực Mít, xã Tiên Ngọc</t>
  </si>
  <si>
    <t>IV</t>
  </si>
  <si>
    <t>V</t>
  </si>
  <si>
    <t>Trạm y tế phường Phước Hòa</t>
  </si>
  <si>
    <t>Hỗ trợ trùng tu di tích cấp tỉnh, di tích cấp Quốc gia trên địa bàn tỉnh giai đoạn 2016 - 2020</t>
  </si>
  <si>
    <t>KCH kênh mương, thủy lợi đất màu và thủy lợi nhỏ trên địa bàn tỉnh giai đoạn 2016 - 2020</t>
  </si>
  <si>
    <t>KCH kênh mương loại 3 phường An Phú</t>
  </si>
  <si>
    <t>Kênh loại 3, phường Hòa Thuận</t>
  </si>
  <si>
    <t>Thủy lợi đất màu đồng Chu Me Xứ, thôn Thăng Tân, xã Tam Thăng</t>
  </si>
  <si>
    <t>Nguồn tiết kiệm chi</t>
  </si>
  <si>
    <t>Nguồn ngân sách tỉnh hỗ trợ đầu tư</t>
  </si>
  <si>
    <t>Phát triển sự nghiệp y tế tỉnh đến năm 2020, tầm nhìn đến năm 2025</t>
  </si>
  <si>
    <t>Nâng cấp, cải tạo trạm y tế xã Điện Hồng</t>
  </si>
  <si>
    <t>Trạm y tế xã Tam Anh Nam</t>
  </si>
  <si>
    <t>Trạm y tế thị trấn Núi Thành</t>
  </si>
  <si>
    <t>Trạm y tế xã Phước Gia</t>
  </si>
  <si>
    <t>Trạm y tế xã Tiên Hiệp</t>
  </si>
  <si>
    <t>Trạm y tế xã Tiên Hà</t>
  </si>
  <si>
    <t>Trạm y tế xã Đắc Pring</t>
  </si>
  <si>
    <t>Trạm y tế thị trấn Prao</t>
  </si>
  <si>
    <t>Thủy lợi đất màu Biền Rộc Tầm, xã Điện Phước</t>
  </si>
  <si>
    <t>Nâng cấp Trạm bơm Tổ 7, xã Điện Phước</t>
  </si>
  <si>
    <t>Nâng cấp trạm bơm Nam La, phường Điện Nam Đông</t>
  </si>
  <si>
    <t>Nâng cấp Trạm bơm Bình Trị Hạ, xã Điện Phước</t>
  </si>
  <si>
    <t>Nâng cấp Trạm bơm Điện An 2, phường Điện An</t>
  </si>
  <si>
    <t>KCHKM tuyến Đồng Hanh Đông, xã Đại Thạnh</t>
  </si>
  <si>
    <t>Thủy lợi hóa đất màu Hoằng Phước Bắc, xã Đại Lãnh</t>
  </si>
  <si>
    <t>Thuỷ lợi đất màu Nà Phú Hương, xã Đại Quang</t>
  </si>
  <si>
    <t>Thuỷ lợi đất màu Ngọc Kinh Đông, Ngọc Kinh Tây, Dục Tịnh, xã Đại Hồng</t>
  </si>
  <si>
    <t>Nâng cấp kênh đầu nguồn đập Đồng Eo, xã Duy Sơn</t>
  </si>
  <si>
    <t>Thủy lợi hoá đất màu</t>
  </si>
  <si>
    <t>Thuỷ lợi đất màu khu sản xuất chuyên canh cây thực phẩm, thị trấn Nam Phước</t>
  </si>
  <si>
    <t>Thuỷ lợi đất màu tuyến Nông dân - Nà Đội 9, xã Duy Châu</t>
  </si>
  <si>
    <t>Nâng cấp trạm bơm Bàu Lát, HTX Duy Hoà II</t>
  </si>
  <si>
    <t>KCHKM loại III xã Phú Thọ</t>
  </si>
  <si>
    <t>Nối dài kênh Vượt cấp Quế Minh đi thôn Đông Sơn và thôn Thắng Đông 2, kênh N3.2 đi Đồng Đội và Đồng Đá Dựng thôn Châu Sơn, xã Quế An</t>
  </si>
  <si>
    <t>KCHKM loại III xã Quế Phú</t>
  </si>
  <si>
    <t>Kênh Vũng Nẩy đi đồng Rộc Soi, N2 đi đồng khu Lươm, xã Quế Hiệp</t>
  </si>
  <si>
    <t>Trạm bơm điện Cầu Liêu, xã Quế An</t>
  </si>
  <si>
    <t>Nâng cấp trạm bơm thôn 1, xã Quế Châu</t>
  </si>
  <si>
    <t>Kênh Đồng Sâu, xã Sơn Viên</t>
  </si>
  <si>
    <t>Kênh Lò Bò, xã Quế Trung</t>
  </si>
  <si>
    <t>Kênh Đập Bánh Ít, xã Quế Ninh</t>
  </si>
  <si>
    <t>Đập dâng Bình Yên, xã Phước Ninh</t>
  </si>
  <si>
    <t>Thủy lợi đất màu thôn Phú Gia, xã Quế Phước</t>
  </si>
  <si>
    <t xml:space="preserve">Kênh Trà Đóa 2, Vân Tiên, xã Bình Đào </t>
  </si>
  <si>
    <t>Kênh tưới thôn Nghĩa Hoà, Thái Đông, xã Bình Nam</t>
  </si>
  <si>
    <t>Kênh Trạm bơm Xuân An, xã Bình Định Bắc</t>
  </si>
  <si>
    <t>KCHKM loại III xã Bình Hải</t>
  </si>
  <si>
    <t>KCHKM Tổ 15, Thị trấn Hà Lam</t>
  </si>
  <si>
    <t>KCHKM loại III xã Bình Quế</t>
  </si>
  <si>
    <t>KCHKM thôn Hiền Lộc và thôn Nam Bình Sơn, xã Bình Lãnh</t>
  </si>
  <si>
    <t>KCH kênh cánh đồng Cây Chay, thôn Châu Khê và thôn Tiên Đoãn, xã Bình Sa</t>
  </si>
  <si>
    <t>Thủy lợi đất màu tổ 8, 9 thôn Ngọc Sơn Đông, xã Bình Phục</t>
  </si>
  <si>
    <t>Kênh dẫn Đập Thầu Đâu đi đồng Nà Ký, xã Tam Trà</t>
  </si>
  <si>
    <t>Kênh Ngõ Hà - Cây Dúi , xã Tam Mỹ Tây</t>
  </si>
  <si>
    <t>KCH kênh N3-3, xã Tam Xuân 2</t>
  </si>
  <si>
    <t>Thủy lợi hóa đất màu thôn Tiến Thành, xã Tam Tiến</t>
  </si>
  <si>
    <t>Kênh loại 3, xã Tam An</t>
  </si>
  <si>
    <t>Kênh tưới trạm bơm xã Bình Lâm</t>
  </si>
  <si>
    <t>Kênh tưới đồng cây Da, xã Quế Thọ</t>
  </si>
  <si>
    <t>Đập và kênh Dốc Dầu, thôn 3 xã Hiệp Hòa</t>
  </si>
  <si>
    <t>Trạm bơm Gò Kia, xã Bình Lâm</t>
  </si>
  <si>
    <t>Thủy lợi Đồng Cát, xã Bình Sơn</t>
  </si>
  <si>
    <t>Trạm bơm chìm Lộc An, xã Bình Lâm</t>
  </si>
  <si>
    <t>KCH kênh mương đập Ông Vẫu, thôn 5, Tiên Hiệp</t>
  </si>
  <si>
    <t>Trạm bơm Vực Tre, xã Tiên Thọ (trạm bơm thôn 6, xã Tiên Thọ)</t>
  </si>
  <si>
    <t>Thủy lợi bậc thang Nà Vàng, xã Tiên Hiệp</t>
  </si>
  <si>
    <t>Thủy lợi bậc thang thác Ồ Ồ, xã Tiên Ngọc</t>
  </si>
  <si>
    <t>Đập Hố Giang, thôn 2, xã Tiên Lập</t>
  </si>
  <si>
    <t>Kênh đập Chà Ri</t>
  </si>
  <si>
    <t>Thủy lợi suối Tong, xã Trà Giáp</t>
  </si>
  <si>
    <t>Đập Đồng Tranh, xã Trà Dương</t>
  </si>
  <si>
    <t>Thủy lợi suối Dây, thôn 5 Trà Nam</t>
  </si>
  <si>
    <t>Thủy lợi sông Cheng, thôn 4, xã Trà Leng</t>
  </si>
  <si>
    <t>Thuỷ lợi Ca Xon, xã Phước Hoà</t>
  </si>
  <si>
    <t>Thuỷ lợi Xà Cau, xã Phước Chánh</t>
  </si>
  <si>
    <t>Thuỷ lợi suối Đá 1, xã Phước Chánh</t>
  </si>
  <si>
    <t>Kênh thuỷ lợi khe Ga Ghiêr, xã La Dêê</t>
  </si>
  <si>
    <t>Nâng cấp thuỷ lợi Đắc Ngol, xã La ÊÊ</t>
  </si>
  <si>
    <t>Thuỷ lợi Đắc Pi, thôn Đắc Chờ Đây, xã La Dêê</t>
  </si>
  <si>
    <t>Thủy lợi khu sản xuất Kabó, thôn Voòng, xã Tr'hy</t>
  </si>
  <si>
    <t>Thủy lợi cánh đồng thôn K'xêêng, xã Dang</t>
  </si>
  <si>
    <t>Thực hiện các nội dung trong chương trình MTQG xây dựng nông thôn mới trên địa bàn tỉnh</t>
  </si>
  <si>
    <t>Xã Cẩm Kim</t>
  </si>
  <si>
    <t>Xã Tân Hiệp</t>
  </si>
  <si>
    <t>Xã Đại Lãnh</t>
  </si>
  <si>
    <t>Xã Đại Hưng</t>
  </si>
  <si>
    <t>Xã Duy Trung</t>
  </si>
  <si>
    <t>Xã Duy Châu</t>
  </si>
  <si>
    <t>Xã Duy Phú</t>
  </si>
  <si>
    <t>Xã Duy Thu</t>
  </si>
  <si>
    <t>Xã Duy Tân</t>
  </si>
  <si>
    <t>Xã Quế Xuân 2</t>
  </si>
  <si>
    <t>Xã Quế Phú</t>
  </si>
  <si>
    <t>Xã Quế Châu</t>
  </si>
  <si>
    <t>Xã Quế Cường</t>
  </si>
  <si>
    <t>Xã Phú Thọ</t>
  </si>
  <si>
    <t>Xã Bình Nguyên</t>
  </si>
  <si>
    <t>Xã Bình Triều</t>
  </si>
  <si>
    <t>Xã Bình Phục</t>
  </si>
  <si>
    <t>Xã Tam Nghĩa</t>
  </si>
  <si>
    <t>Xã Tam Mỹ Tây</t>
  </si>
  <si>
    <t>Xã Tam Quang</t>
  </si>
  <si>
    <t xml:space="preserve">Xã Tam Anh Nam </t>
  </si>
  <si>
    <t>Xã Hiệp Thuận</t>
  </si>
  <si>
    <t>Xã Hiệp Hòa</t>
  </si>
  <si>
    <t>Xã Tiên Thọ</t>
  </si>
  <si>
    <t>Xã Tiên Châu</t>
  </si>
  <si>
    <t>Xã Tiên Cẩm</t>
  </si>
  <si>
    <t>Xã Tiên Lộc</t>
  </si>
  <si>
    <t>Xã Tiên Hà</t>
  </si>
  <si>
    <t>Xã Tiên Mỹ</t>
  </si>
  <si>
    <t>Xã Tiên An</t>
  </si>
  <si>
    <t>Xã Tiên Hiệp</t>
  </si>
  <si>
    <t>Hỗ trợ đầu tư đạt chuẩn tiêu chí huyện nông thôn mới</t>
  </si>
  <si>
    <t>Phát triển kinh tế - xã hội các xã biên giới đất liền kết hợp với tăng cường và củng cố quốc phòng, an ninh, đối ngoại trên địa bàn tỉnh giai đoạn 2018 - 2025</t>
  </si>
  <si>
    <t>6 xã</t>
  </si>
  <si>
    <t>8 xã</t>
  </si>
  <si>
    <t>Nguồn tăng thu mới cấp lại</t>
  </si>
  <si>
    <t>Hỗ trợ có mục tiêu từ ngân sách tỉnh</t>
  </si>
  <si>
    <t>Trồng và bảo vệ rừng phòng hộ đầu nguồn kết hợp đầu tư CSHT đồng bộ phòng chống lũ, sạt lở đất gia tăng trong bối cảnh biến đổi khí hậu, bảo vệ dân cư một số khu vực trọng điểm thuộc huyện Nam Trà My</t>
  </si>
  <si>
    <t>Kênh N1 Hố Giang đi đồng Sân Bóng, Đồng Hùng, thị trấn Đông Phú</t>
  </si>
  <si>
    <t>Trong đó: Ngân sách tỉnh</t>
  </si>
  <si>
    <t>Đập Gò Mít, xã Tam Vinh</t>
  </si>
  <si>
    <t>Hỗ trợ sắp xếp dân cư theo Nghị quyết số 12/2017/NQ-HĐND ngày 19/4/2017, Nghị quyết số 31/NQ-HĐND ngày 28/9/2018 của HĐND tỉnh</t>
  </si>
  <si>
    <t>Thực hiện các nội dung trong chương trình mục tiêu Quốc gia xây dựng nông thôn mới trên địa bàn tỉnh</t>
  </si>
  <si>
    <t>Dự kiến tổng mức đầu tư</t>
  </si>
  <si>
    <t>Danh mục dự án phân bổ sau</t>
  </si>
  <si>
    <t>NTLS xã Đại Hòa</t>
  </si>
  <si>
    <t>NTLS xã Đại Minh</t>
  </si>
  <si>
    <t>Nâng cấp trạm bơm Mỹ An, thị trấn Nam Phước</t>
  </si>
  <si>
    <t>NTLS xã Quế An</t>
  </si>
  <si>
    <t>Bia tưởng niệm AHLS khu di tích vụ thảm sát Chợ Đàn, xã Quế Châu</t>
  </si>
  <si>
    <t>NTLS xã Quế Lưu</t>
  </si>
  <si>
    <t>NTLS xã Quế Thọ (giai đoạn 2)</t>
  </si>
  <si>
    <t>NTLS xã Tiên An</t>
  </si>
  <si>
    <t>NTLS huyện Bắc Trà My</t>
  </si>
  <si>
    <t>Trường PTDTNT huyện Nam Giang; hạng mục: Xây mới khối nội trú và khối nhà hiệu bộ</t>
  </si>
  <si>
    <t>Trường PTDTNT huyện Tây Giang; hạng mục: Nhà đa năng, phòng chức năng; nâng cấp, sửa chữa các phòng học, khu nội trú, nhà vệ sinh</t>
  </si>
  <si>
    <t>KẾ HOẠCH VỐN ĐẦU TƯ PHÁT TRIỂN THUỘC NGUỒN NGÂN SÁCH NHÀ NƯỚC NĂM 2020</t>
  </si>
  <si>
    <t>Nguồn tăng thu ngân sách cấp huyện</t>
  </si>
  <si>
    <t>Nguồn thu phí tham quan</t>
  </si>
  <si>
    <t>Nguồn tăng thu mới được cấp lại</t>
  </si>
  <si>
    <t>Kênh Trạm bơm Thái Nam, xã Tam Thăng</t>
  </si>
  <si>
    <t>KCHKM loại 3, xã Tam Phú</t>
  </si>
  <si>
    <t>KCHKM loại 3, phường An Phú</t>
  </si>
  <si>
    <t>KCHKM loại 3, xã Tam Thăng</t>
  </si>
  <si>
    <t>KCH kênh đồng khối phố Xuân Tây, phường Trường Xuân</t>
  </si>
  <si>
    <t>KCH kênh N2-4-2, N2-4-3, thôn Ngọc Bích, xã Tam Ngọc</t>
  </si>
  <si>
    <t>Kiên cố Kênh nội đồng xã Tam Ngọc</t>
  </si>
  <si>
    <t>Thuỷ lợi hoá đất màu xã Tam Thăng</t>
  </si>
  <si>
    <t>Thuỷ lợi hoá đất màu xã Tam Ngọc</t>
  </si>
  <si>
    <t>Ao gom nước nhỉ mương bà Thống, thôn Phú Quý, xã Tam Phú</t>
  </si>
  <si>
    <t>Nguồn thu sử dụng đất, khác</t>
  </si>
  <si>
    <t>Trạm y tế xã Cẩm Kim</t>
  </si>
  <si>
    <t>Kênh bơm chuyền Thanh Tây, phường Cẩm Châu</t>
  </si>
  <si>
    <t>Nâng cấp kênh N19, phường Cẩm Châu</t>
  </si>
  <si>
    <t>Nâng cấp cửa điều tiết hồ chứa nước xã Cẩm Kim</t>
  </si>
  <si>
    <t>Nâng cấp kênh N13, phường Cẩm Châu</t>
  </si>
  <si>
    <t>Trạm y tế xã Điện Phước</t>
  </si>
  <si>
    <t>Trạm y tế phường Điện Nam Bắc</t>
  </si>
  <si>
    <t>Kênh chính trạm bơm Rộc Chùa</t>
  </si>
  <si>
    <t>Thuỷ lợi đất màu bãi bồi ông Bữu - cồn Đùng, xã Điện Hồng</t>
  </si>
  <si>
    <t>Thuỷ lợi hoá đất màu cánh đồng Gò Lương và Đồng Đăng, xã Điện Phong</t>
  </si>
  <si>
    <t>Thuỷ lợi hóa đất màu cánh đồng Phú Tây, xã Điện Quang</t>
  </si>
  <si>
    <t>Thuỷ lợi đất màu bãi bồi, thôn Tân Bình, xã Điện Trung</t>
  </si>
  <si>
    <t xml:space="preserve">Thuỷ lợi đất màu xã Điện Phước </t>
  </si>
  <si>
    <t>Trạm bơm điện Nam Hà, xã Điện Trung</t>
  </si>
  <si>
    <t>Nâng cấp trạm bơm Thôn Tây, xã Điện Thọ</t>
  </si>
  <si>
    <t>Nâng cấp trạm bơm Bằng An, phường Điện An</t>
  </si>
  <si>
    <t>Nâng cấp trạm bơm Đồng Thộn, xã Điện Phước</t>
  </si>
  <si>
    <t>Nâng cấp trạm bơm Vân Ly, xã Điện Hồng</t>
  </si>
  <si>
    <t>Trạm y tế xã Đại Tân</t>
  </si>
  <si>
    <t>Trạm y tế xã Đại Minh</t>
  </si>
  <si>
    <t>Kiên cố kênh loại III đoạn từ mương Khe Tân đến sau trường THCS Võ Thị Sáu và đường ĐH11ĐL, xã Đại Phong</t>
  </si>
  <si>
    <t>Tuyến kênh chính từ nhà ông Dương Văn Dũng đi thôn Lộc Bình, xã Đại Hoà</t>
  </si>
  <si>
    <t>KCH kênh cánh đồng thôn Thái Chấn Sơn,, xã Đại Hưng</t>
  </si>
  <si>
    <t>KCH kênh chính trạm bơm Cầu Phao, xã Đại Đồng</t>
  </si>
  <si>
    <t>Kiên cố hóa tuyến kênh chính Trạm bơm Ao Làng, xã Đại Quang</t>
  </si>
  <si>
    <t>Kiên cố hóa tuyến kênh tưới N12-4 Bình Tây, xã Đại Thắng</t>
  </si>
  <si>
    <t>KCH kênh Gốc Gáo - Chân Chàng thô Hanh Đông, xã Đại Thạnh</t>
  </si>
  <si>
    <t>KCH kênh cánh đồng, thôn Đại Mỹ, xã Đại Hưng</t>
  </si>
  <si>
    <t>KCH kênh mương xã Đại Tân</t>
  </si>
  <si>
    <t>KCH kênh đoạn từ Xưởng cá đi nhà ông Đặng Hai, xã Đại Cường</t>
  </si>
  <si>
    <t>Kiên cố kênh đoạn từ nhà ông Lê Lý đi lên đồng cháy Hà Nha, xã Đại Đồng</t>
  </si>
  <si>
    <t>Kiên cố kênh loại III (đoạn N10C), xã Đại Phong</t>
  </si>
  <si>
    <t>KCH kênh Gò Xoài, thôn Mỹ Lễ, xã Đại Thạnh</t>
  </si>
  <si>
    <t>Kênh tưới từ cống ông Tuần đi cống ông Thường và kênh chính trạm bơm thôn 5, xã Đại Nghĩa</t>
  </si>
  <si>
    <t>Trạm bơm Gò Cấm xã Đại Lãnh</t>
  </si>
  <si>
    <t>Trạm bơm Bàu Sen, xã Đại Thạnh</t>
  </si>
  <si>
    <t>Trạm bơm Hà Thanh, xã Đại Đồng</t>
  </si>
  <si>
    <t>Thuỷ lợi đất màu thôn Thái Chấn Sơn, xã Đại Hưng</t>
  </si>
  <si>
    <t>Thủy lợi hóa đất màu thôn Khương Mỹ, xã Đại Cường</t>
  </si>
  <si>
    <t>Thủy lợi hóa đất màu xã Đại Cường (thôn Tám cũ)</t>
  </si>
  <si>
    <t>Thuỷ lợi hoá đất màu thôn Hanh Đông, xã Đại Thạnh</t>
  </si>
  <si>
    <t>Thủy lợi hóa đất màu thôn Phú Nghĩa, Phú Hòa, xã Đại An</t>
  </si>
  <si>
    <t>Đường giao thông tư ĐH3.ĐL (Đại An) đi trung tâm hành chính huyện Đại Lộc</t>
  </si>
  <si>
    <t>Trạm y tế  xã Duy Sơn</t>
  </si>
  <si>
    <t>Trạm y tế xã Duy Thành</t>
  </si>
  <si>
    <t>Nâng cấp kênh Rào Mỹ, xã Duy Phú</t>
  </si>
  <si>
    <t>Kênh Đồng Đài - Thổ Cần, thôn Phú Nham, xã Duy Sơn</t>
  </si>
  <si>
    <t>KCH kênh mương thôn Phú Nhuận 3, Thu Bồn Tây, Thu Bồn Đông, xã Duy Tân</t>
  </si>
  <si>
    <t>Nâng cấp kênh 19/5 xã Duy Phước</t>
  </si>
  <si>
    <t>KCH kênh loại III, xã Duy Thành</t>
  </si>
  <si>
    <t>Kênh 3 - Tám Tường, thôn Chiêm Sơn, xã Duy Sơn</t>
  </si>
  <si>
    <t>KCHKM loại III, xã Duy Thu</t>
  </si>
  <si>
    <t>Điện thủy lợi hóa đất màu xóm Vạn Buồng, thôn Phú Bông, xã Duy Trinh</t>
  </si>
  <si>
    <t>Mở rộng điện thủy lợi hóa đất màu khu sản xuất dâu tằm Kè Đá khối phố Xuyên Đông, thị trấn Nam Phước</t>
  </si>
  <si>
    <t>Thuỷ lợi hoá đất màu thôn Hà Nam, xã Duy Vinh</t>
  </si>
  <si>
    <t>Thủy lợi hoá đất màu xã Duy Trinh</t>
  </si>
  <si>
    <t>Nâng cấp trạm bơm Mỹ Hạt, thị trấn Nam Phước</t>
  </si>
  <si>
    <t>Nâng cấp đập dâng cầu máng, xã Duy Hòa</t>
  </si>
  <si>
    <t>Xã Đại Đồng</t>
  </si>
  <si>
    <t>Hạ tầng kỹ thuật cảnh quan xung quanh lăng mộ bà Đoàn Quý Phi</t>
  </si>
  <si>
    <t>Cụm công nghiệp Tây An 1</t>
  </si>
  <si>
    <t>VI</t>
  </si>
  <si>
    <t>Kế hoạch năm 2020</t>
  </si>
  <si>
    <t>Trạm y tế xã Quế Minh</t>
  </si>
  <si>
    <t>Trạm y tế thị trấn Đông Phú</t>
  </si>
  <si>
    <t>Trạm y tế xã Quế Xuân 1</t>
  </si>
  <si>
    <t>Kênh nội đồng thôn Hương Quế Nam, xã Quế Phú</t>
  </si>
  <si>
    <t>Kênh N1-1 Hồ An Long đi đồng Nà Độ, đồng Cây Ván và đồng Nà Đệ, xã Quế Phong</t>
  </si>
  <si>
    <t>Kênh chính hồ Cây Thông, thôn Phước Thượng, xã Quế Thuận</t>
  </si>
  <si>
    <t>Kênh nhánh N3.1 từ xã Quế Thọ, Hiệp Đức về thôn Thắng Đông, xã Quế An</t>
  </si>
  <si>
    <t>Kênh ống nhựa kín hồ Vũng Tôm đi đồng bằng, xã Quế Hiệp</t>
  </si>
  <si>
    <t>Kênh Suối lớn đi đồng Mít, đồng sau đi đồng Trước cửa xã Quế Hiệp</t>
  </si>
  <si>
    <t>Kênh vượt cấp Quế Minh đi Đồng Ao, N3.2 đi Đồng Da, xã Quế An</t>
  </si>
  <si>
    <t>Kênh thôn Phước Thượng (Nhà bà Nguyễn Thị Ban đến nhà ông nguyễn Thanh Hà, Đồng Cả), xã Quế Thuận</t>
  </si>
  <si>
    <t>Thuỷ lợi đất màu đồng Cây Da, xã Quế Long</t>
  </si>
  <si>
    <t>Thuỷ lợi đất màu thôn Đồng Tràm, thôn Hương Yên, xã Hương An</t>
  </si>
  <si>
    <t>Đập làng thôn Phước Chánh, xã Phú Thọ</t>
  </si>
  <si>
    <t>Nâng cấp trạm bơm Thạnh Hoà, xã Quế Xuân 1</t>
  </si>
  <si>
    <t>Mở rộng mặt đường ĐH3.QS (Quế Phú - Quế Cường)</t>
  </si>
  <si>
    <t>Kênh thuỷ lợi rộc ông Hôn, thôn Lộc Đông, xã Quế Lộc</t>
  </si>
  <si>
    <t>Kênh rộc bà Nhiều, thôn Lộc Đông, xã Quế Lộc</t>
  </si>
  <si>
    <t>Sữa chữa nâng cấp trạm bơm thôn 3, xã Quế Ninh</t>
  </si>
  <si>
    <t>Đập dâng Khe Hà, xã Quế Lộc</t>
  </si>
  <si>
    <t>Đập dâng khe ông Giản, thôn Phú Gia 1, xã Quế Phước</t>
  </si>
  <si>
    <t>Trạm bơm Khe Sẽ, xã Quế Lâm</t>
  </si>
  <si>
    <t>Trạm bơm đồng kè, xã Sơn Viên</t>
  </si>
  <si>
    <t>Đập CK55, xã Quế Trung</t>
  </si>
  <si>
    <t>Đập Hóc Cay, xã Quế Trung</t>
  </si>
  <si>
    <t>Đập Hóc Thầy, xã Quế Trung</t>
  </si>
  <si>
    <t>Thủy lợi đất màu thôn Bình Yên, xã Phước Ninh</t>
  </si>
  <si>
    <t xml:space="preserve"> Đường ô tô đến trung tâm hành chính xã Ninh Phước (sáp nhập xã Quế Phước và xã Quế Ninh)</t>
  </si>
  <si>
    <t>Trạm y tế thị Trấn Hà Lam</t>
  </si>
  <si>
    <t>Trạm y tế xã Bình Nam</t>
  </si>
  <si>
    <t>Kênh thôn Liễu Thạnh, Liễu Trì và Thanh Ly 2, xã Bình Nguyên</t>
  </si>
  <si>
    <t>KCH kênh thôn Châu Lâm, xã Bình Trị</t>
  </si>
  <si>
    <t>Kênh đồng Mề Gà, Gò Tài thôn Tú Trà, xã Bình Chánh</t>
  </si>
  <si>
    <t>Kênh thôn Châu Xuân, xã Bình Định Nam</t>
  </si>
  <si>
    <t xml:space="preserve">Kênh tưới xã Bình Trị </t>
  </si>
  <si>
    <t>KCH Kênh loại III, xã Bình Sa</t>
  </si>
  <si>
    <t>KHC kênh Gò Đá, Đồng Chợ, Đồng Ngang, xã Bình Lãnh</t>
  </si>
  <si>
    <t>KCH kênh mương thôn Lý Trường, xã Bình Phú</t>
  </si>
  <si>
    <t>KCH kênh Gò Đá, Đồng Chợ, Thôn Nam Bình Sơn, xã Bình Lãnh</t>
  </si>
  <si>
    <t>KCH kênh Phước Long - Vân Tiên, xã Bình Đào</t>
  </si>
  <si>
    <t xml:space="preserve">KCH kênh tưới cánh đồng Bàu Mây, tổ 15 thôn Quý Mỹ, xã Bình Quý </t>
  </si>
  <si>
    <t>KCHKM loại III, xã Bình Giang</t>
  </si>
  <si>
    <t>Ao gom nước nhỉ Đồng Niên, thôn Châu Khê, xã Bình Sa</t>
  </si>
  <si>
    <t>Thủy lợi hóa đất màu tổ 5 và tổ 6 thôn An Mỹ, xã Bình An</t>
  </si>
  <si>
    <t>Ao gom nước nhỉ khe Ba La, xã Bình Nam</t>
  </si>
  <si>
    <t>Nâng cấp Đập Bàu Sim, thị trấn Hà Lam</t>
  </si>
  <si>
    <t>Hỗ trợ thôn đặc biệt khó khăn</t>
  </si>
  <si>
    <t>Xã Bình Nam (6 thôn)</t>
  </si>
  <si>
    <t>Trạm y tế xã Tam Mỹ Đông</t>
  </si>
  <si>
    <t>Trạm y tế xã Tam Nghĩa</t>
  </si>
  <si>
    <t>KCH kênh loại III thôn Bản Long, xã Tam Tiến</t>
  </si>
  <si>
    <t>Kiên cố hóa kênh mương thôn: Phú Trường, Phú Thọ của xã Tam Trà</t>
  </si>
  <si>
    <t>Kiên cố hóa kênh Đập Đồng đi ngõ Hựu và Bảy Xuân đi Ba Tập, xã Tam Mỹ Tây</t>
  </si>
  <si>
    <t>KCH kênh loại III thôn Long Thành, xã Tam Tiến</t>
  </si>
  <si>
    <t>KCH kênh mương loại III, xã Tam Nghĩa</t>
  </si>
  <si>
    <t>KCH kênh N3-3 đi Cồn Tú, xã Tam Xuân 2</t>
  </si>
  <si>
    <t>Kiên cố kênh Ngõ Quý - Cồn Thạnh và Đồng Dân; Ngõ Quân - đê 4617 và Cồn giữa , xã Tam Hoà</t>
  </si>
  <si>
    <t>Thủy lợi hóa đất màu thôn Tân Lộc Ngọc, xã Tam Tiến</t>
  </si>
  <si>
    <t>Thuỷ lợi hoá đất màu Đồng Riềng, xã Tam Xuân 2</t>
  </si>
  <si>
    <t>Đập đồng Điếm và kênh dẫn, xã Tam Sơn</t>
  </si>
  <si>
    <t>Xã Tam Hải (7 thôn)</t>
  </si>
  <si>
    <t>Kênh dọc đường thanh niên, xã Tam Dân</t>
  </si>
  <si>
    <t>Kênh vực Voi, xã Tam Lãnh</t>
  </si>
  <si>
    <t>Kênh nhà ông Nhân đi đồng vườn Hân và đồng cây Sanh đi đồng Găng, xã Tam Lộc</t>
  </si>
  <si>
    <t>Kiên cố hóa kênh mương xã Tam Đại</t>
  </si>
  <si>
    <t>Kênh trạm bơm Tam Vinh kéo dài và kênh đồng Cốc, thị trấn Phú Thịnh</t>
  </si>
  <si>
    <t>Thuỷ lợi đất màu xã Tam Phước (làm trạm bơm và kênh)</t>
  </si>
  <si>
    <t xml:space="preserve">Đường ĐH12.PN, đoạn từ ĐT615 đến Quốc lộ 40B </t>
  </si>
  <si>
    <t>Cụm công nghiệp Quế Thọ 3</t>
  </si>
  <si>
    <t>Kênh N1 hồ chứa nước Tam Bảo, xã Quế Lưu</t>
  </si>
  <si>
    <t>Kênh đồng Bộ Đội, xã Quế Thọ</t>
  </si>
  <si>
    <t>KCH kênh đồng Nà Sư, xã Quế Bình</t>
  </si>
  <si>
    <t>Kênh đập hố Dài, xã Bình Lâm</t>
  </si>
  <si>
    <t>Kênh trạm bơm chìm Lộc An, xã Bình Lâm (Trạm bơm chìm Lộc An giai đoạn II)</t>
  </si>
  <si>
    <t>Kênh Ruộng Quán, ruộng Đập, xã Quế Bình</t>
  </si>
  <si>
    <t>Đập suối Lung, xã Thăng Phước</t>
  </si>
  <si>
    <t>Trạm bơm thôn An Cường, xã Quế Thọ</t>
  </si>
  <si>
    <t>Nâng cấp và KCH kênh thuỷ lợi R'Nghê, thôn Chanốc, xã Ch'ơm</t>
  </si>
  <si>
    <t>Thủy lợi Gauol (suối Azoonh) thôn Ating, xã Gari</t>
  </si>
  <si>
    <t>Nâng cấp, sửa chữa thủy lợi Cha'chúah, xã Ch'ơm</t>
  </si>
  <si>
    <t>Thuỷ lợi cánh đồng Abai - Glao, thôn Glao, xã Gari</t>
  </si>
  <si>
    <t>Xã Tr’hy (6 thôn)</t>
  </si>
  <si>
    <t>Xã Ch’ơm (7 thôn)</t>
  </si>
  <si>
    <t>Đường giao thông ATiêng - Dang</t>
  </si>
  <si>
    <t>Đường nội thị trung tâm hành chính huyện Tây Giang</t>
  </si>
  <si>
    <t>Đường từ trung tâm huyện Tây Giang đi huyện Đông Giang (qua các xã ATiêng, Bhalêê, AVương)</t>
  </si>
  <si>
    <t>Danh mục dự án đầu tư</t>
  </si>
  <si>
    <t>Danh  mục dự án đầu tư</t>
  </si>
  <si>
    <t>Trạm y tế thị trấn Tiên Kỳ</t>
  </si>
  <si>
    <t>KCH kênh đập ông đập Cu Cu, xã Tiên Hiệp</t>
  </si>
  <si>
    <t>KCH kênh  hồ chứa nước Thắng Lợi, xã Tiên Sơn</t>
  </si>
  <si>
    <t>KCH kênh đập Làng, xã Tiên Lãnh</t>
  </si>
  <si>
    <t>Đập Gành Thùng, xã Tiên Lãnh</t>
  </si>
  <si>
    <t>Đập thác Ồ Ồ (hang Dơi), xã Tiên An</t>
  </si>
  <si>
    <t>Đập Dâng, xã Tiên Lãnh</t>
  </si>
  <si>
    <t>Đập Đá Hang, xã Tiên Thọ</t>
  </si>
  <si>
    <t>Đập Hố Mỡ, xã Tiên Hà</t>
  </si>
  <si>
    <t>Hỗ trợ ngân sách huyện để đầu tư đường nối từ Quốc lộ 40B đi cụm công nghiệp Tài Đa</t>
  </si>
  <si>
    <t>KCHKM thôn 2, xã Phước Năng</t>
  </si>
  <si>
    <t>KCHKM thôn 1, xã Phước Lộc</t>
  </si>
  <si>
    <t>Thuỷ lợi thôn Luông B, xã Phước Kim</t>
  </si>
  <si>
    <t>Thuỷ lợi Nước Chung, thôn 3, xã Phước Năng</t>
  </si>
  <si>
    <t>Thuỷ lợi Khe Mẹ, xã Phước Hoà</t>
  </si>
  <si>
    <t>Thuỷ lợi ĐăkKalom, thôn 2, xã Phước Mỹ</t>
  </si>
  <si>
    <t>Thuỷ lợi thôn 1, xã Phước Công</t>
  </si>
  <si>
    <t>Đường liên kết vùng Phước Thành - Trà My qua vùng sản xuất dược liệu huyện Phước Sơn</t>
  </si>
  <si>
    <t>Đường giao thông nối xã Phước Năng - Phước Chánh</t>
  </si>
  <si>
    <t>Cầu Xà Ka, xã Phước Công</t>
  </si>
  <si>
    <t>Trạm y tế thị Trấn Bắc Trà My</t>
  </si>
  <si>
    <t>Kiên cố hóa kênh mương  xã Trà Giang</t>
  </si>
  <si>
    <t>Kênh Bà Sanh, xã Trà Đông</t>
  </si>
  <si>
    <t>KCHKM xã Trà Kót</t>
  </si>
  <si>
    <t>KCH kênh xã Trà Sơn</t>
  </si>
  <si>
    <t>Đập suối Tân, xã Trà Tân</t>
  </si>
  <si>
    <t>Thuỷ lợi TMót, xã Trà Nú</t>
  </si>
  <si>
    <t>Thuỷ lợi Bùn Lấm, xã Trà Kót</t>
  </si>
  <si>
    <t>Thủy lợi Nóc Ông Liên, xã Trà Đốc</t>
  </si>
  <si>
    <t>Thủy lợi Ông Quy, thị trấn Bắc Trà My</t>
  </si>
  <si>
    <t>Cầu Sông Oa và đường dẫn hai đầu cầu</t>
  </si>
  <si>
    <t>Trạm y tế xã Trà Dơn</t>
  </si>
  <si>
    <t>Trạm y tế xã Trà Linh</t>
  </si>
  <si>
    <t>Thủy lợi Tak Chai, thôn 6, xã Trà Cang</t>
  </si>
  <si>
    <t>Thủy lợi nhỏ Nước Ui, thôn 3, xã Trà Mai</t>
  </si>
  <si>
    <t>Thuỷ lợi Nước Nở, thôn 2, xã Trà Linh</t>
  </si>
  <si>
    <t>Thủy lợi  nước Diêu, thôn 2, xã Trà Linh</t>
  </si>
  <si>
    <t>Thuỷ lợi Tăk Tung, thôn 3, xã Trà Tập</t>
  </si>
  <si>
    <t>Đường liên kết vùng Trà My - Phước Thành qua vùng sản xuất dược liệu huyện Nam Trà My</t>
  </si>
  <si>
    <t>Kè bảo vệ KDC và các công trình hạ tầng công cộng dọc sông Tranh</t>
  </si>
  <si>
    <t>Trạm y tế xã La ÊÊ</t>
  </si>
  <si>
    <t>KCH kênh mương</t>
  </si>
  <si>
    <t>KCH kênh thuỷ lợi nội đồng B'lăng</t>
  </si>
  <si>
    <t>Hệ thống thuỷ lợi cánh đồng Dong, thôn Pà Ooi, xã La Êê</t>
  </si>
  <si>
    <t>Nâng cấp thuỷ lợi La Bơ A, xã Chà Vàl</t>
  </si>
  <si>
    <t>Xã Chơ Chun (3 thôn)</t>
  </si>
  <si>
    <t>Xã La Êê (3 thôn)</t>
  </si>
  <si>
    <t>Xã Xã Đắc Pre (4 thôn)</t>
  </si>
  <si>
    <t>Xã Đắc Pring (4 thôn)</t>
  </si>
  <si>
    <t>Đường giao thông nội bộ kết hợp kè gia cố mái taluy suối Khe Điêng khu TTHC huyện Nam Giang</t>
  </si>
  <si>
    <t>Thuỷ lợi thôn Axanh Gố, xã Za Hung</t>
  </si>
  <si>
    <t>Thuỷ lợi thôn Tà Vạc, thị trấn Prao</t>
  </si>
  <si>
    <t>Sửa chữa thuỷ lợi suối Pơloong, xã Sông Kôn</t>
  </si>
  <si>
    <t>Nâng cấp, sửa chữa thủy lợi thôn Ra Ê và thôn Chờ Nết, xã A Ting</t>
  </si>
  <si>
    <t>Nâng cấp, sửa chữa thủy lợi suối Xanh, xã Za Hung</t>
  </si>
  <si>
    <t>Nâng cấp, thủy lợi cánh đồng Pa Néh</t>
  </si>
  <si>
    <t>Sửa chữa, nâng cấp thủy lợi thôn Ra Đung, thôn Ra Nuối, thôn Ra Lang xã Jơ Ngây</t>
  </si>
  <si>
    <t>Nâng cấp Thuỷ lợi cánh đồng Pir Đéh, xã A Rooi</t>
  </si>
  <si>
    <t>Nâng cấp Thuỷ lợi Mơ gơơn thôn Aréh, Đhrồng, xã Tà Lu</t>
  </si>
  <si>
    <t>Đường giao thông đến trung tâm xã Kà Dăng</t>
  </si>
  <si>
    <t>Ngân sách trung ương</t>
  </si>
  <si>
    <t>Trong đó: Ngân sách tỉnh/ NSTW</t>
  </si>
  <si>
    <t>Ngân sách tỉnh</t>
  </si>
  <si>
    <t>A</t>
  </si>
  <si>
    <t>NGÂN SÁCH TỈNH</t>
  </si>
  <si>
    <t>B</t>
  </si>
  <si>
    <t>NGÂN SÁCH TRUNG ƯƠNG</t>
  </si>
  <si>
    <t>Chương trình phát triển tái cơ cấu kinh tế nông nghiệp và phòng chống giảm nghẹ thiên tai, ổn định đời sống dân cư</t>
  </si>
  <si>
    <t>Phát triển hạ tầng sản xuất giống sâm Ngọc Linh (tuyến đường Tăk Pong - Tăk Ngo)</t>
  </si>
  <si>
    <t>Chương trình mục tiêu quốc phòng, an ninh trên địa bàn trọng điểm</t>
  </si>
  <si>
    <t>Phát triển hạ tầng vùng an toàn khu; tuyến trung tâm xã Trà Linh - Măng Lùng</t>
  </si>
  <si>
    <t>Hoàn ứng NS tỉnh 10 tỷ đồng</t>
  </si>
  <si>
    <t>Điểm ĐCĐC tập trung thôn 3, xã Trà Leng</t>
  </si>
  <si>
    <t>Hỗ trợ đồng bào dân tộc miền núi theo Quyết định số 2085/QĐ-TTg của Thủ tướng Chính phủ</t>
  </si>
  <si>
    <t>Chương trình mục tiêu phát triển kinh tế - xã hội các vùng</t>
  </si>
  <si>
    <t>Đường giao thông khu trung tâm hành chính mới huyện Nam Giang</t>
  </si>
  <si>
    <t>Ổn định đời sống và sản xuất người dân vùng tái định cư thủy điện Sông Bung 4</t>
  </si>
  <si>
    <t>Phân bổ sau</t>
  </si>
  <si>
    <t>Trong đó: Ngân sách tỉnh/NSTW</t>
  </si>
  <si>
    <t>Chương trình dự án cấp bách chống hạn hán, xâm nhập mặn</t>
  </si>
  <si>
    <t>Thủy lợi đa mục tiêu khắc phục thiên tai ngập úng vùng sản xuất màu 3 xã, huyện Quế Sơn</t>
  </si>
  <si>
    <t>Hoàn ứng NSTW</t>
  </si>
  <si>
    <t>Đường giao thông kết nối các tiểu vùng sản xuất nguyên liệu nông - lâm nghiệp với các khu, cụm công nghiệp Quế Sơn</t>
  </si>
  <si>
    <t>Khu tái định cư di dời khẩn cấp vùng sạt lở các xã Quế Xuân 1, Quế Phú, Hương An</t>
  </si>
  <si>
    <t>Chương trình mục tiêu phát triển văn hóa</t>
  </si>
  <si>
    <t>Nâng cấp, mở rộng nhà lưu niệm cụ Huỳnh Thúc Kháng</t>
  </si>
  <si>
    <t>Kè chống sạt lở bờ sông Thu Bồn khu vực thôn Phú Đa, xã Duy Thu</t>
  </si>
  <si>
    <t>Điểm ĐCĐC tập trung thôn 6, xã Trà Bui</t>
  </si>
  <si>
    <t>Điểm ĐCĐC tập trung thôn Dốc Kiền, xã Ba</t>
  </si>
  <si>
    <t xml:space="preserve">Đề án phát triển kinh tế vườn, kinh tế trang trại, du lịch sinh thái mang đặc trưng vùng Trung du xứ Quảng của huyện Tiên Phước </t>
  </si>
  <si>
    <t>Điểm ĐCĐC tập trung thôn A cấp, xã A Nông</t>
  </si>
  <si>
    <r>
      <t>(</t>
    </r>
    <r>
      <rPr>
        <i/>
        <sz val="14"/>
        <rFont val="Times New Roman"/>
        <family val="1"/>
      </rPr>
      <t>Kèm theo Quyết định số: 4122/QĐ-UBND ngày 18/12/2019 của UBND tỉnh Quảng Nam</t>
    </r>
    <r>
      <rPr>
        <sz val="14"/>
        <rFont val="Times New Roman"/>
        <family val="1"/>
      </rPr>
      <t>)</t>
    </r>
  </si>
  <si>
    <r>
      <rPr>
        <b/>
        <i/>
        <sz val="11"/>
        <rFont val="Times New Roman"/>
        <family val="1"/>
      </rPr>
      <t>Ghi chú:</t>
    </r>
    <r>
      <rPr>
        <sz val="11"/>
        <rFont val="Times New Roman"/>
        <family val="1"/>
      </rPr>
      <t xml:space="preserve"> Đối với các dự án phân bổ sau, giao UBND huyện Duy Xuyên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</si>
  <si>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Ghi chú:</t>
    </r>
    <r>
      <rPr>
        <sz val="11"/>
        <rFont val="Times New Roman"/>
        <family val="1"/>
      </rPr>
      <t xml:space="preserve"> Đối với các dự án phân bổ sau, giao UBND huyện Đại Lộc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</si>
  <si>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Quế Sơn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</si>
  <si>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Tây Giang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</si>
  <si>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Đông Giang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</si>
  <si>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Nam Giang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</si>
  <si>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Phước Sơn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</si>
  <si>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Nam Trà My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</si>
  <si>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Bắc Trà My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</si>
  <si>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Hiệp Đức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</si>
  <si>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Phú Ninh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</si>
  <si>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r>
      <rPr>
        <b/>
        <i/>
        <sz val="11"/>
        <rFont val="Times New Roman"/>
        <family val="1"/>
      </rPr>
      <t xml:space="preserve">Ghi chú: </t>
    </r>
    <r>
      <rPr>
        <sz val="11"/>
        <rFont val="Times New Roman"/>
        <family val="1"/>
      </rPr>
      <t>Đối với các dự án phân bổ sau, giao UBND huyện Nông Sơn chịu trách nhiệm lập báo cáo đề xuất chủ trương đầu tư, trình cấp có thẩm quyền thẩm định, phê duyệt chủ trương đầu tư theo đúng quy định; hoàn chỉnh thủ tục dự án đầu tư theo quy định, báo cáo Sở Kế hoạch và Đầu tư tham mưu UBND tỉnh phân bổ kế hoạch vốn để thực hiện.</t>
    </r>
  </si>
  <si>
    <t>Chương trình các dự án quan trọng Quốc gia</t>
  </si>
  <si>
    <t>Đường nội thị phía Tây thị trấn Prao</t>
  </si>
  <si>
    <t>Hỗ trợ phát triển du lịch miền núi (vườn sâm Tắk Ngo)</t>
  </si>
  <si>
    <t>Hỗ trợ phát triển du lịch miền núi (điểm du lịch Đại Bình)</t>
  </si>
  <si>
    <t>Hỗ trợ phát triển du lịch miền núi (làng du lịch sinh thái Pơmu)</t>
  </si>
  <si>
    <t>Hỗ trợ phát triển du lịch miền núi (làng du lịch cộng đồng Cao Sơn)</t>
  </si>
  <si>
    <t>Xã Tam Phú</t>
  </si>
  <si>
    <t>Thủy lợi hóa đất màu đồng Lò Ngói, xã Tam Đàn (xây dựng kênh và công trình trên kênh)</t>
  </si>
  <si>
    <t>Xã Trà Đông</t>
  </si>
</sst>
</file>

<file path=xl/styles.xml><?xml version="1.0" encoding="utf-8"?>
<styleSheet xmlns="http://schemas.openxmlformats.org/spreadsheetml/2006/main" xmlns:mc="http://schemas.openxmlformats.org/markup-compatibility/2006" xmlns:x14ac="http://schemas.microsoft.com/office/spreadsheetml/2009/9/ac" mc:Ignorable="x14ac">
  <numFmts count="9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quot;€&quot;* #,##0_-;_-&quot;€&quot;* &quot;-&quot;_-;_-@_-"/>
    <numFmt numFmtId="166" formatCode="&quot;€&quot;###,0&quot;.&quot;00_);\(&quot;€&quot;###,0&quot;.&quot;00\)"/>
    <numFmt numFmtId="167" formatCode="#,##0\ &quot;DM&quot;;\-#,##0\ &quot;DM&quot;"/>
    <numFmt numFmtId="168" formatCode="#.##00"/>
    <numFmt numFmtId="169" formatCode="_-* #,##0_-;\-* #,##0_-;_-* &quot;-&quot;_-;_-@_-"/>
    <numFmt numFmtId="170" formatCode="_-* #,##0.00_-;\-* #,##0.00_-;_-* &quot;-&quot;??_-;_-@_-"/>
    <numFmt numFmtId="171" formatCode="_-* #,##0\ _F_-;\-* #,##0\ _F_-;_-* &quot;-&quot;\ _F_-;_-@_-"/>
    <numFmt numFmtId="172" formatCode="_-&quot;$&quot;* #,##0_-;\-&quot;$&quot;* #,##0_-;_-&quot;$&quot;* &quot;-&quot;_-;_-@_-"/>
    <numFmt numFmtId="173" formatCode="_-* ###,0&quot;.&quot;00_-;\-* ###,0&quot;.&quot;00_-;_-* &quot;-&quot;??_-;_-@_-"/>
    <numFmt numFmtId="174" formatCode="_-* #,##0.00\ _₫_-;\-* #,##0.00\ _₫_-;_-* &quot;-&quot;??\ _₫_-;_-@_-"/>
    <numFmt numFmtId="175" formatCode="_-* #,##0.00\ _F_-;\-* #,##0.00\ _F_-;_-* &quot;-&quot;??\ _F_-;_-@_-"/>
    <numFmt numFmtId="176" formatCode="_(* ###,0&quot;.&quot;00_);_(* \(###,0&quot;.&quot;00\);_(* &quot;-&quot;??_);_(@_)"/>
    <numFmt numFmtId="177" formatCode="_(&quot;$&quot;\ * #,##0_);_(&quot;$&quot;\ * \(#,##0\);_(&quot;$&quot;\ * &quot;-&quot;_);_(@_)"/>
    <numFmt numFmtId="178" formatCode="_-* #,##0\ &quot;F&quot;_-;\-* #,##0\ &quot;F&quot;_-;_-* &quot;-&quot;\ &quot;F&quot;_-;_-@_-"/>
    <numFmt numFmtId="179" formatCode="_(&quot;€&quot;* #,##0_);_(&quot;€&quot;* \(#,##0\);_(&quot;€&quot;* &quot;-&quot;_);_(@_)"/>
    <numFmt numFmtId="180" formatCode="_-* #,##0\ _₫_-;\-* #,##0\ _₫_-;_-* &quot;-&quot;\ _₫_-;_-@_-"/>
    <numFmt numFmtId="181" formatCode="_-* #,##0\ _m_k_-;\-* #,##0\ _m_k_-;_-* &quot;-&quot;\ _m_k_-;_-@_-"/>
    <numFmt numFmtId="182" formatCode="_ &quot;\&quot;* #,##0_ ;_ &quot;\&quot;* \-#,##0_ ;_ &quot;\&quot;* &quot;-&quot;_ ;_ @_ "/>
    <numFmt numFmtId="183" formatCode="&quot;\&quot;#,##0.00;[Red]&quot;\&quot;\-#,##0.00"/>
    <numFmt numFmtId="184" formatCode="&quot;\&quot;#,##0;[Red]&quot;\&quot;\-#,##0"/>
    <numFmt numFmtId="185" formatCode="&quot;SFr.&quot;\ #,##0.00;[Red]&quot;SFr.&quot;\ \-#,##0.00"/>
    <numFmt numFmtId="186" formatCode="&quot;SFr.&quot;\ #,##0.00;&quot;SFr.&quot;\ \-#,##0.00"/>
    <numFmt numFmtId="187" formatCode="_ &quot;SFr.&quot;\ * #,##0_ ;_ &quot;SFr.&quot;\ * \-#,##0_ ;_ &quot;SFr.&quot;\ * &quot;-&quot;_ ;_ @_ "/>
    <numFmt numFmtId="188" formatCode="_ * #,##0_ ;_ * \-#,##0_ ;_ * &quot;-&quot;_ ;_ @_ "/>
    <numFmt numFmtId="189" formatCode="#\ ###\ ##0"/>
    <numFmt numFmtId="190" formatCode="_ * #,##0.00_ ;_ * \-#,##0.00_ ;_ * &quot;-&quot;??_ ;_ @_ "/>
    <numFmt numFmtId="191" formatCode=".\ ##;000000000000000000000000000000000000000000000000000000000000000000000000000000000000000000000000000000000000"/>
    <numFmt numFmtId="192" formatCode="\$#,##0_);\(\$#,##0\)"/>
    <numFmt numFmtId="193" formatCode="&quot;€&quot;###,0&quot;.&quot;00_);[Red]\(&quot;€&quot;###,0&quot;.&quot;00\)"/>
    <numFmt numFmtId="194" formatCode="0&quot;.&quot;000"/>
    <numFmt numFmtId="195" formatCode="#,##0\ &quot;$&quot;_);[Red]\(#,##0\ &quot;$&quot;\)"/>
    <numFmt numFmtId="196" formatCode="###,0&quot;.&quot;00\ &quot;$&quot;_);\(###,0&quot;.&quot;00\ &quot;$&quot;\)"/>
    <numFmt numFmtId="197" formatCode="#,##0\ &quot;$&quot;_);\(#,##0\ &quot;$&quot;\)"/>
    <numFmt numFmtId="198" formatCode="###,0&quot;.&quot;00\ &quot;$&quot;_);[Red]\(###,0&quot;.&quot;00\ &quot;$&quot;\)"/>
    <numFmt numFmtId="199" formatCode="_-* #,##0.00\ &quot;F&quot;_-;\-* #,##0.00\ &quot;F&quot;_-;_-* &quot;-&quot;??\ &quot;F&quot;_-;_-@_-"/>
    <numFmt numFmtId="200" formatCode="0.000_)"/>
    <numFmt numFmtId="201" formatCode="#\ ###\ ###"/>
    <numFmt numFmtId="202" formatCode="_ &quot;R&quot;\ * #,##0_ ;_ &quot;R&quot;\ * \-#,##0_ ;_ &quot;R&quot;\ * &quot;-&quot;_ ;_ @_ "/>
    <numFmt numFmtId="203" formatCode="\$#,##0\ ;\(\$#,##0\)"/>
    <numFmt numFmtId="204" formatCode="#\ ###\ ##0.0"/>
    <numFmt numFmtId="205" formatCode="0.000"/>
    <numFmt numFmtId="206" formatCode="_(\§\g\ #,##0_);_(\§\g\ \(#,##0\);_(\§\g\ &quot;-&quot;??_);_(@_)"/>
    <numFmt numFmtId="207" formatCode="_(\§\g\ #,##0_);_(\§\g\ \(#,##0\);_(\§\g\ &quot;-&quot;_);_(@_)"/>
    <numFmt numFmtId="208" formatCode="#\ ###\ ###\ .00"/>
    <numFmt numFmtId="209" formatCode="\§\g#,##0_);\(\§\g#,##0\)"/>
    <numFmt numFmtId="210" formatCode="_-&quot;VND&quot;* #,##0_-;\-&quot;VND&quot;* #,##0_-;_-&quot;VND&quot;* &quot;-&quot;_-;_-@_-"/>
    <numFmt numFmtId="211" formatCode="_(&quot;Rp&quot;* #,##0.00_);_(&quot;Rp&quot;* \(#,##0.00\);_(&quot;Rp&quot;* &quot;-&quot;??_);_(@_)"/>
    <numFmt numFmtId="212" formatCode="#,##0.00\ &quot;FB&quot;;[Red]\-#,##0.00\ &quot;FB&quot;"/>
    <numFmt numFmtId="213" formatCode="#,##0\ &quot;$&quot;;\-#,##0\ &quot;$&quot;"/>
    <numFmt numFmtId="214" formatCode="&quot;$&quot;#,##0;\-&quot;$&quot;#,##0"/>
    <numFmt numFmtId="215" formatCode="_-* #,##0\ _F_B_-;\-* #,##0\ _F_B_-;_-* &quot;-&quot;\ _F_B_-;_-@_-"/>
    <numFmt numFmtId="216" formatCode="_ * #,##0.00_)_d_ ;_ * \(#,##0.00\)_d_ ;_ * &quot;-&quot;??_)_d_ ;_ @_ "/>
    <numFmt numFmtId="217" formatCode="#,##0_);\-#,##0_)"/>
    <numFmt numFmtId="218" formatCode="#."/>
    <numFmt numFmtId="219" formatCode="#,###"/>
    <numFmt numFmtId="220" formatCode="&quot;$&quot;###,0&quot;.&quot;00_);[Red]\(&quot;$&quot;###,0&quot;.&quot;00\)"/>
    <numFmt numFmtId="221" formatCode="&quot;\&quot;#,##0;[Red]\-&quot;\&quot;#,##0"/>
    <numFmt numFmtId="222" formatCode="&quot;\&quot;#,##0.00;\-&quot;\&quot;#,##0.00"/>
    <numFmt numFmtId="223" formatCode="0.00_)"/>
    <numFmt numFmtId="224" formatCode="#,##0.00_);\-#,##0.00_)"/>
    <numFmt numFmtId="225" formatCode="_ * #,##0.00_)&quot;£&quot;_ ;_ * \(#,##0.00\)&quot;£&quot;_ ;_ * &quot;-&quot;??_)&quot;£&quot;_ ;_ @_ "/>
    <numFmt numFmtId="226" formatCode="#,##0.000_);\(#,##0.000\)"/>
    <numFmt numFmtId="227" formatCode="_-&quot;$&quot;* #,##0.00_-;\-&quot;$&quot;* #,##0.00_-;_-&quot;$&quot;* &quot;-&quot;??_-;_-@_-"/>
    <numFmt numFmtId="228" formatCode="#,##0.0_);\(#,##0.0\)"/>
    <numFmt numFmtId="229" formatCode="0.0%;\(0.0%\)"/>
    <numFmt numFmtId="230" formatCode="#"/>
    <numFmt numFmtId="231" formatCode="&quot;¡Ì&quot;#,##0;[Red]\-&quot;¡Ì&quot;#,##0"/>
    <numFmt numFmtId="232" formatCode="#,##0.00\ &quot;F&quot;;[Red]\-#,##0.00\ &quot;F&quot;"/>
    <numFmt numFmtId="233" formatCode="_-&quot;£&quot;* #,##0_-;\-&quot;£&quot;* #,##0_-;_-&quot;£&quot;* &quot;-&quot;_-;_-@_-"/>
    <numFmt numFmtId="234" formatCode="&quot;£&quot;#,##0;[Red]\-&quot;£&quot;#,##0"/>
    <numFmt numFmtId="235" formatCode="_-* #,##0.0\ _F_-;\-* #,##0.0\ _F_-;_-* &quot;-&quot;??\ _F_-;_-@_-"/>
    <numFmt numFmtId="236" formatCode="_-&quot;£&quot;* #,##0.00_-;\-&quot;£&quot;* #,##0.00_-;_-&quot;£&quot;* &quot;-&quot;??_-;_-@_-"/>
    <numFmt numFmtId="237" formatCode="#,##0.00\ \ "/>
    <numFmt numFmtId="238" formatCode="0.00000"/>
    <numFmt numFmtId="239" formatCode="0.00000000"/>
    <numFmt numFmtId="240" formatCode="0.00000000000E+00;\?"/>
    <numFmt numFmtId="241" formatCode="#,##0.00\ \ \ \ "/>
    <numFmt numFmtId="242" formatCode="_(* #.##0.00_);_(* \(#.##0.00\);_(* &quot;-&quot;??_);_(@_)"/>
    <numFmt numFmtId="243" formatCode="&quot;£&quot;#,##0;\-&quot;£&quot;#,##0"/>
    <numFmt numFmtId="244" formatCode="&quot;\&quot;#,##0;&quot;\&quot;\-#,##0"/>
    <numFmt numFmtId="245" formatCode="&quot;$&quot;#,##0;[Red]\-&quot;$&quot;#,##0"/>
    <numFmt numFmtId="246" formatCode="_-* ###,0&quot;.&quot;00\ _F_B_-;\-* ###,0&quot;.&quot;00\ _F_B_-;_-* &quot;-&quot;??\ _F_B_-;_-@_-"/>
    <numFmt numFmtId="247" formatCode="#,##0.00\ &quot;F&quot;;\-#,##0.00\ &quot;F&quot;"/>
    <numFmt numFmtId="248" formatCode="_ * #.##._ ;_ * \-#.##._ ;_ * &quot;-&quot;??_ ;_ @_ⴆ"/>
    <numFmt numFmtId="249" formatCode="#,##0\ &quot;F&quot;;\-#,##0\ &quot;F&quot;"/>
    <numFmt numFmtId="250" formatCode="#,##0\ &quot;F&quot;;[Red]\-#,##0\ &quot;F&quot;"/>
    <numFmt numFmtId="251" formatCode="_-* #,##0\ _F_-;\-* #,##0\ _F_-;_-* &quot;-&quot;??\ _F_-;_-@_-"/>
    <numFmt numFmtId="252" formatCode="#.00\ ##0"/>
    <numFmt numFmtId="253" formatCode="#.\ ##0"/>
    <numFmt numFmtId="254" formatCode="&quot;\&quot;#,##0;&quot;\&quot;&quot;\&quot;&quot;\&quot;&quot;\&quot;&quot;\&quot;&quot;\&quot;&quot;\&quot;\-#,##0"/>
    <numFmt numFmtId="255" formatCode="0_);\(0\)"/>
  </numFmts>
  <fonts count="180">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0"/>
      <name val="Arial"/>
      <family val="2"/>
    </font>
    <font>
      <b/>
      <sz val="14"/>
      <name val="Times New Roman"/>
      <family val="1"/>
    </font>
    <font>
      <sz val="14"/>
      <name val="Times New Roman"/>
      <family val="1"/>
    </font>
    <font>
      <i/>
      <sz val="14"/>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10"/>
      <name val=".VnTime"/>
      <family val="2"/>
    </font>
    <font>
      <sz val="10"/>
      <name val="Helv"/>
      <family val="2"/>
    </font>
    <font>
      <sz val="10"/>
      <name val="Times New Roman"/>
      <family val="1"/>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0"/>
      <name val="VNI-Times"/>
    </font>
    <font>
      <sz val="10"/>
      <color indexed="8"/>
      <name val="Arial"/>
      <family val="2"/>
    </font>
    <font>
      <sz val="10"/>
      <name val="MS Sans Serif"/>
      <family val="2"/>
    </font>
    <font>
      <sz val="12"/>
      <name val="???"/>
    </font>
    <font>
      <sz val="11"/>
      <name val="‚l‚r ‚oƒSƒVƒbƒN"/>
      <family val="3"/>
      <charset val="128"/>
    </font>
    <font>
      <sz val="11"/>
      <name val="–¾’©"/>
      <family val="1"/>
      <charset val="128"/>
    </font>
    <font>
      <sz val="14"/>
      <name val="Terminal"/>
      <family val="3"/>
      <charset val="128"/>
    </font>
    <font>
      <sz val="14"/>
      <name val="VnTime"/>
    </font>
    <font>
      <sz val="11"/>
      <name val=".VnTime"/>
      <family val="2"/>
    </font>
    <font>
      <b/>
      <u/>
      <sz val="14"/>
      <color indexed="8"/>
      <name val=".VnBook-AntiquaH"/>
      <family val="2"/>
    </font>
    <font>
      <b/>
      <sz val="10"/>
      <name val=".VnTimeH"/>
      <family val="2"/>
    </font>
    <font>
      <b/>
      <u/>
      <sz val="10"/>
      <name val="VNI-Times"/>
    </font>
    <font>
      <b/>
      <sz val="10"/>
      <name val=".VnArial"/>
      <family val="2"/>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4"/>
      <name val=".VnTime"/>
      <family val="2"/>
    </font>
    <font>
      <sz val="12"/>
      <name val="¹UAAA¼"/>
      <family val="3"/>
      <charset val="129"/>
    </font>
    <font>
      <sz val="8"/>
      <name val="Times New Roman"/>
      <family val="1"/>
    </font>
    <font>
      <b/>
      <sz val="12"/>
      <color indexed="63"/>
      <name val="VNI-Times"/>
    </font>
    <font>
      <sz val="12"/>
      <name val="¹ÙÅÁÃ¼"/>
      <charset val="129"/>
    </font>
    <font>
      <sz val="12"/>
      <name val="Tms Rmn"/>
    </font>
    <font>
      <sz val="13"/>
      <name val=".VnTime"/>
      <family val="2"/>
    </font>
    <font>
      <sz val="11"/>
      <name val="µ¸¿ò"/>
      <charset val="129"/>
    </font>
    <font>
      <sz val="12"/>
      <name val="¹ÙÅÁÃ¼"/>
      <family val="1"/>
      <charset val="129"/>
    </font>
    <font>
      <sz val="9"/>
      <name val="Times New Roman"/>
      <family val="1"/>
    </font>
    <font>
      <b/>
      <sz val="10"/>
      <name val="Helv"/>
    </font>
    <font>
      <sz val="10"/>
      <name val=".VnArial"/>
      <family val="2"/>
    </font>
    <font>
      <sz val="11"/>
      <name val="VNbook-Antiqua"/>
      <family val="2"/>
    </font>
    <font>
      <sz val="10"/>
      <name val="VNI-Aptima"/>
    </font>
    <font>
      <sz val="11"/>
      <name val="Tms Rmn"/>
    </font>
    <font>
      <sz val="11"/>
      <name val="UVnTime"/>
    </font>
    <font>
      <sz val="12"/>
      <name val="VNI-Aptima"/>
    </font>
    <font>
      <sz val="10"/>
      <name val="BERNHARD"/>
    </font>
    <font>
      <sz val="10"/>
      <name val="Helv"/>
    </font>
    <font>
      <b/>
      <sz val="12"/>
      <name val="VNTime"/>
      <family val="2"/>
    </font>
    <font>
      <sz val="10"/>
      <name val="MS Serif"/>
      <family val="1"/>
    </font>
    <font>
      <sz val="12"/>
      <name val="Arial"/>
      <family val="2"/>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1"/>
    </font>
    <font>
      <sz val="10"/>
      <name val="Arial CE"/>
      <charset val="238"/>
    </font>
    <font>
      <b/>
      <sz val="1"/>
      <color indexed="8"/>
      <name val="Courier"/>
      <family val="1"/>
    </font>
    <font>
      <sz val="10"/>
      <color indexed="16"/>
      <name val="MS Serif"/>
      <family val="1"/>
    </font>
    <font>
      <sz val="10"/>
      <name val="VNI-Helve-Condense"/>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ont>
    <font>
      <sz val="12"/>
      <name val="VNTime"/>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0"/>
      <name val="VNI-Helve"/>
    </font>
    <font>
      <u/>
      <sz val="10"/>
      <color indexed="12"/>
      <name val=".VnTime"/>
      <family val="2"/>
    </font>
    <font>
      <u/>
      <sz val="12"/>
      <color indexed="12"/>
      <name val=".VnTime"/>
      <family val="2"/>
    </font>
    <font>
      <u/>
      <sz val="12"/>
      <color indexed="12"/>
      <name val="Arial"/>
      <family val="2"/>
    </font>
    <font>
      <sz val="10"/>
      <name val="VNI-Avo"/>
    </font>
    <font>
      <b/>
      <sz val="11"/>
      <color indexed="9"/>
      <name val="Calibri"/>
      <family val="2"/>
    </font>
    <font>
      <b/>
      <sz val="14"/>
      <name val=".VnArialH"/>
      <family val="2"/>
    </font>
    <font>
      <sz val="8"/>
      <name val="VNarial"/>
      <family val="2"/>
    </font>
    <font>
      <b/>
      <sz val="11"/>
      <name val="Helv"/>
    </font>
    <font>
      <sz val="10"/>
      <name val=".VnAvant"/>
      <family val="2"/>
    </font>
    <font>
      <sz val="12"/>
      <name val="Times New Roman"/>
      <family val="1"/>
    </font>
    <font>
      <sz val="7"/>
      <name val="Small Fonts"/>
      <family val="2"/>
    </font>
    <font>
      <b/>
      <sz val="12"/>
      <name val="VN-NTime"/>
    </font>
    <font>
      <sz val="12"/>
      <name val="???"/>
      <family val="1"/>
      <charset val="129"/>
    </font>
    <font>
      <b/>
      <i/>
      <sz val="16"/>
      <name val="Helv"/>
    </font>
    <font>
      <sz val="12"/>
      <name val="바탕체"/>
      <family val="1"/>
      <charset val="129"/>
    </font>
    <font>
      <sz val="11"/>
      <name val="Times New Roman"/>
      <family val="1"/>
    </font>
    <font>
      <sz val="11"/>
      <color indexed="8"/>
      <name val="Helvetica Neue"/>
    </font>
    <font>
      <sz val="10"/>
      <name val="VNlucida sans"/>
      <family val="2"/>
    </font>
    <font>
      <sz val="11"/>
      <name val="VNI-Aptima"/>
    </font>
    <font>
      <sz val="11"/>
      <color indexed="52"/>
      <name val="Calibri"/>
      <family val="2"/>
    </font>
    <font>
      <b/>
      <sz val="11"/>
      <name val="Arial"/>
      <family val="2"/>
    </font>
    <font>
      <sz val="14"/>
      <name val=".VnArial Narrow"/>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2"/>
      <name val="VNI-Times"/>
    </font>
    <font>
      <sz val="11"/>
      <name val=".VnAvant"/>
      <family val="2"/>
    </font>
    <font>
      <b/>
      <sz val="13"/>
      <color indexed="8"/>
      <name val=".VnTimeH"/>
      <family val="2"/>
    </font>
    <font>
      <b/>
      <u val="double"/>
      <sz val="12"/>
      <color indexed="12"/>
      <name val=".VnBahamasB"/>
      <family val="2"/>
    </font>
    <font>
      <b/>
      <sz val="18"/>
      <color indexed="56"/>
      <name val="Cambria"/>
      <family val="2"/>
    </font>
    <font>
      <b/>
      <i/>
      <u/>
      <sz val="12"/>
      <name val=".VnTimeH"/>
      <family val="2"/>
    </font>
    <font>
      <b/>
      <sz val="11"/>
      <color indexed="52"/>
      <name val="Calibri"/>
      <family val="2"/>
    </font>
    <font>
      <sz val="9.5"/>
      <name val=".VnBlackH"/>
      <family val="2"/>
    </font>
    <font>
      <b/>
      <sz val="10"/>
      <name val=".VnBahamasBH"/>
      <family val="2"/>
    </font>
    <font>
      <b/>
      <sz val="11"/>
      <name val=".VnArialH"/>
      <family val="2"/>
    </font>
    <font>
      <b/>
      <sz val="11"/>
      <color indexed="8"/>
      <name val="Calibri"/>
      <family val="2"/>
    </font>
    <font>
      <b/>
      <sz val="10"/>
      <name val=".VnArialH"/>
      <family val="2"/>
    </font>
    <font>
      <sz val="11"/>
      <color indexed="17"/>
      <name val="Calibri"/>
      <family val="2"/>
    </font>
    <font>
      <sz val="11"/>
      <color indexed="60"/>
      <name val="Calibri"/>
      <family val="2"/>
    </font>
    <font>
      <sz val="10"/>
      <name val=".VnArial Narrow"/>
      <family val="2"/>
    </font>
    <font>
      <sz val="11"/>
      <name val="VNI-Times"/>
    </font>
    <font>
      <sz val="11"/>
      <color indexed="10"/>
      <name val="Calibri"/>
      <family val="2"/>
    </font>
    <font>
      <i/>
      <sz val="11"/>
      <color indexed="23"/>
      <name val="Calibri"/>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0"/>
      <name val="Geneva"/>
      <family val="2"/>
    </font>
    <font>
      <sz val="11"/>
      <color indexed="20"/>
      <name val="Calibri"/>
      <family val="2"/>
    </font>
    <font>
      <sz val="14"/>
      <name val=".VnArial"/>
      <family val="2"/>
    </font>
    <font>
      <sz val="14"/>
      <name val="뼻뮝"/>
      <family val="3"/>
    </font>
    <font>
      <sz val="12"/>
      <color indexed="8"/>
      <name val="바탕체"/>
      <family val="3"/>
    </font>
    <font>
      <sz val="12"/>
      <name val="뼻뮝"/>
      <family val="3"/>
    </font>
    <font>
      <sz val="10"/>
      <name val="명조"/>
      <family val="3"/>
      <charset val="129"/>
    </font>
    <font>
      <sz val="9"/>
      <name val="Arial"/>
      <family val="2"/>
    </font>
    <font>
      <sz val="10"/>
      <name val="돋움체"/>
      <family val="3"/>
      <charset val="129"/>
    </font>
    <font>
      <sz val="10"/>
      <name val=" "/>
      <family val="1"/>
      <charset val="136"/>
    </font>
    <font>
      <sz val="11"/>
      <color theme="1"/>
      <name val="Calibri"/>
      <family val="2"/>
      <scheme val="minor"/>
    </font>
    <font>
      <b/>
      <i/>
      <sz val="11"/>
      <name val="Times New Roman"/>
      <family val="1"/>
    </font>
    <font>
      <sz val="11"/>
      <name val="Times New Roman"/>
      <family val="2"/>
    </font>
    <font>
      <sz val="11"/>
      <color theme="1"/>
      <name val="Times New Roman"/>
      <family val="1"/>
    </font>
  </fonts>
  <fills count="52">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05">
    <xf numFmtId="0" fontId="0" fillId="0" borderId="0"/>
    <xf numFmtId="0" fontId="4" fillId="0" borderId="0"/>
    <xf numFmtId="165" fontId="8" fillId="0" borderId="0" applyFont="0" applyFill="0" applyBorder="0" applyAlignment="0" applyProtection="0"/>
    <xf numFmtId="0" fontId="9" fillId="0" borderId="0" applyNumberFormat="0" applyFill="0" applyBorder="0" applyAlignment="0" applyProtection="0"/>
    <xf numFmtId="0" fontId="10" fillId="0" borderId="0"/>
    <xf numFmtId="3" fontId="11" fillId="0" borderId="1"/>
    <xf numFmtId="164" fontId="12" fillId="0" borderId="2" applyFont="0" applyBorder="0"/>
    <xf numFmtId="0" fontId="13"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6" fontId="15" fillId="0" borderId="0" applyFont="0" applyFill="0" applyBorder="0" applyAlignment="0" applyProtection="0"/>
    <xf numFmtId="167" fontId="16" fillId="0" borderId="0" applyFont="0" applyFill="0" applyBorder="0" applyAlignment="0" applyProtection="0"/>
    <xf numFmtId="0" fontId="4" fillId="0" borderId="0" applyNumberFormat="0" applyFill="0" applyBorder="0" applyAlignment="0" applyProtection="0"/>
    <xf numFmtId="0" fontId="17" fillId="0" borderId="0" applyFont="0" applyFill="0" applyBorder="0" applyAlignment="0" applyProtection="0"/>
    <xf numFmtId="0" fontId="18" fillId="0" borderId="3"/>
    <xf numFmtId="168" fontId="13"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6" fontId="20" fillId="0" borderId="0" applyFont="0" applyFill="0" applyBorder="0" applyAlignment="0" applyProtection="0"/>
    <xf numFmtId="0" fontId="2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22" fillId="0" borderId="0"/>
    <xf numFmtId="0" fontId="4" fillId="0" borderId="0" applyNumberFormat="0" applyFill="0" applyBorder="0" applyAlignment="0" applyProtection="0"/>
    <xf numFmtId="169" fontId="9" fillId="0" borderId="0" applyFont="0" applyFill="0" applyBorder="0" applyAlignment="0" applyProtection="0"/>
    <xf numFmtId="42" fontId="23" fillId="0" borderId="0" applyFont="0" applyFill="0" applyBorder="0" applyAlignment="0" applyProtection="0"/>
    <xf numFmtId="171" fontId="9" fillId="0" borderId="0" applyFont="0" applyFill="0" applyBorder="0" applyAlignment="0" applyProtection="0"/>
    <xf numFmtId="42" fontId="23" fillId="0" borderId="0" applyFont="0" applyFill="0" applyBorder="0" applyAlignment="0" applyProtection="0"/>
    <xf numFmtId="0" fontId="24" fillId="0" borderId="0">
      <alignment vertical="top"/>
    </xf>
    <xf numFmtId="0" fontId="24" fillId="0" borderId="0">
      <alignment vertical="top"/>
    </xf>
    <xf numFmtId="0" fontId="14" fillId="0" borderId="0"/>
    <xf numFmtId="0" fontId="13" fillId="0" borderId="0" applyNumberFormat="0" applyFill="0" applyBorder="0" applyAlignment="0" applyProtection="0"/>
    <xf numFmtId="0" fontId="14" fillId="0" borderId="0"/>
    <xf numFmtId="0" fontId="14" fillId="0" borderId="0"/>
    <xf numFmtId="42" fontId="23" fillId="0" borderId="0" applyFont="0" applyFill="0" applyBorder="0" applyAlignment="0" applyProtection="0"/>
    <xf numFmtId="0" fontId="13" fillId="0" borderId="0" applyNumberFormat="0" applyFill="0" applyBorder="0" applyAlignment="0" applyProtection="0"/>
    <xf numFmtId="0" fontId="14" fillId="0" borderId="0"/>
    <xf numFmtId="0" fontId="14" fillId="0" borderId="0"/>
    <xf numFmtId="0" fontId="14"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4" fillId="0" borderId="0"/>
    <xf numFmtId="42" fontId="23" fillId="0" borderId="0" applyFont="0" applyFill="0" applyBorder="0" applyAlignment="0" applyProtection="0"/>
    <xf numFmtId="172" fontId="8" fillId="0" borderId="0" applyFont="0" applyFill="0" applyBorder="0" applyAlignment="0" applyProtection="0"/>
    <xf numFmtId="165"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0"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6" fontId="23" fillId="0" borderId="0" applyFont="0" applyFill="0" applyBorder="0" applyAlignment="0" applyProtection="0"/>
    <xf numFmtId="43" fontId="23" fillId="0" borderId="0" applyFont="0" applyFill="0" applyBorder="0" applyAlignment="0" applyProtection="0"/>
    <xf numFmtId="176"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23" fillId="0" borderId="0" applyFont="0" applyFill="0" applyBorder="0" applyAlignment="0" applyProtection="0"/>
    <xf numFmtId="169" fontId="8" fillId="0" borderId="0" applyFont="0" applyFill="0" applyBorder="0" applyAlignment="0" applyProtection="0"/>
    <xf numFmtId="42" fontId="23" fillId="0" borderId="0" applyFont="0" applyFill="0" applyBorder="0" applyAlignment="0" applyProtection="0"/>
    <xf numFmtId="177" fontId="23" fillId="0" borderId="0" applyFont="0" applyFill="0" applyBorder="0" applyAlignment="0" applyProtection="0"/>
    <xf numFmtId="178" fontId="8" fillId="0" borderId="0" applyFont="0" applyFill="0" applyBorder="0" applyAlignment="0" applyProtection="0"/>
    <xf numFmtId="178" fontId="23" fillId="0" borderId="0" applyFont="0" applyFill="0" applyBorder="0" applyAlignment="0" applyProtection="0"/>
    <xf numFmtId="179" fontId="23" fillId="0" borderId="0" applyFont="0" applyFill="0" applyBorder="0" applyAlignment="0" applyProtection="0"/>
    <xf numFmtId="170"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6" fontId="23" fillId="0" borderId="0" applyFont="0" applyFill="0" applyBorder="0" applyAlignment="0" applyProtection="0"/>
    <xf numFmtId="43" fontId="23" fillId="0" borderId="0" applyFont="0" applyFill="0" applyBorder="0" applyAlignment="0" applyProtection="0"/>
    <xf numFmtId="176" fontId="23" fillId="0" borderId="0" applyFont="0" applyFill="0" applyBorder="0" applyAlignment="0" applyProtection="0"/>
    <xf numFmtId="170" fontId="23"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0" fontId="23" fillId="0" borderId="0" applyFont="0" applyFill="0" applyBorder="0" applyAlignment="0" applyProtection="0"/>
    <xf numFmtId="43" fontId="23" fillId="0" borderId="0" applyFont="0" applyFill="0" applyBorder="0" applyAlignment="0" applyProtection="0"/>
    <xf numFmtId="169"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7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41"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178" fontId="8" fillId="0" borderId="0" applyFont="0" applyFill="0" applyBorder="0" applyAlignment="0" applyProtection="0"/>
    <xf numFmtId="178" fontId="23" fillId="0" borderId="0" applyFont="0" applyFill="0" applyBorder="0" applyAlignment="0" applyProtection="0"/>
    <xf numFmtId="179" fontId="23"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69"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7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41"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41" fontId="23" fillId="0" borderId="0" applyFont="0" applyFill="0" applyBorder="0" applyAlignment="0" applyProtection="0"/>
    <xf numFmtId="170"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6" fontId="23" fillId="0" borderId="0" applyFont="0" applyFill="0" applyBorder="0" applyAlignment="0" applyProtection="0"/>
    <xf numFmtId="43" fontId="23" fillId="0" borderId="0" applyFont="0" applyFill="0" applyBorder="0" applyAlignment="0" applyProtection="0"/>
    <xf numFmtId="176"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23" fillId="0" borderId="0" applyFont="0" applyFill="0" applyBorder="0" applyAlignment="0" applyProtection="0"/>
    <xf numFmtId="169" fontId="8" fillId="0" borderId="0" applyFont="0" applyFill="0" applyBorder="0" applyAlignment="0" applyProtection="0"/>
    <xf numFmtId="172" fontId="8" fillId="0" borderId="0" applyFont="0" applyFill="0" applyBorder="0" applyAlignment="0" applyProtection="0"/>
    <xf numFmtId="165" fontId="8" fillId="0" borderId="0" applyFont="0" applyFill="0" applyBorder="0" applyAlignment="0" applyProtection="0"/>
    <xf numFmtId="170"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77" fontId="23" fillId="0" borderId="0" applyFont="0" applyFill="0" applyBorder="0" applyAlignment="0" applyProtection="0"/>
    <xf numFmtId="178" fontId="8" fillId="0" borderId="0" applyFont="0" applyFill="0" applyBorder="0" applyAlignment="0" applyProtection="0"/>
    <xf numFmtId="178"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14" fillId="0" borderId="0"/>
    <xf numFmtId="179"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69" fontId="8" fillId="0" borderId="0" applyFont="0" applyFill="0" applyBorder="0" applyAlignment="0" applyProtection="0"/>
    <xf numFmtId="169"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71"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41"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41" fontId="23" fillId="0" borderId="0" applyFont="0" applyFill="0" applyBorder="0" applyAlignment="0" applyProtection="0"/>
    <xf numFmtId="170"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43" fontId="23" fillId="0" borderId="0" applyFont="0" applyFill="0" applyBorder="0" applyAlignment="0" applyProtection="0"/>
    <xf numFmtId="174" fontId="23" fillId="0" borderId="0" applyFont="0" applyFill="0" applyBorder="0" applyAlignment="0" applyProtection="0"/>
    <xf numFmtId="176" fontId="23" fillId="0" borderId="0" applyFont="0" applyFill="0" applyBorder="0" applyAlignment="0" applyProtection="0"/>
    <xf numFmtId="43" fontId="23" fillId="0" borderId="0" applyFont="0" applyFill="0" applyBorder="0" applyAlignment="0" applyProtection="0"/>
    <xf numFmtId="176"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23" fillId="0" borderId="0" applyFont="0" applyFill="0" applyBorder="0" applyAlignment="0" applyProtection="0"/>
    <xf numFmtId="172" fontId="8" fillId="0" borderId="0" applyFont="0" applyFill="0" applyBorder="0" applyAlignment="0" applyProtection="0"/>
    <xf numFmtId="165"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0" fontId="13"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42"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13" fillId="0" borderId="0" applyNumberFormat="0" applyFill="0" applyBorder="0" applyAlignment="0" applyProtection="0"/>
    <xf numFmtId="0" fontId="14" fillId="0" borderId="0"/>
    <xf numFmtId="182" fontId="26" fillId="0" borderId="0" applyFont="0" applyFill="0" applyBorder="0" applyAlignment="0" applyProtection="0"/>
    <xf numFmtId="183" fontId="27" fillId="0" borderId="0" applyFont="0" applyFill="0" applyBorder="0" applyAlignment="0" applyProtection="0"/>
    <xf numFmtId="184" fontId="27" fillId="0" borderId="0" applyFont="0" applyFill="0" applyBorder="0" applyAlignment="0" applyProtection="0"/>
    <xf numFmtId="0" fontId="28" fillId="0" borderId="0"/>
    <xf numFmtId="0" fontId="29" fillId="0" borderId="0"/>
    <xf numFmtId="0" fontId="29" fillId="0" borderId="0"/>
    <xf numFmtId="1" fontId="30" fillId="0" borderId="1" applyBorder="0" applyAlignment="0">
      <alignment horizontal="center"/>
    </xf>
    <xf numFmtId="3" fontId="11" fillId="0" borderId="1"/>
    <xf numFmtId="3" fontId="11" fillId="0" borderId="1"/>
    <xf numFmtId="182" fontId="26" fillId="0" borderId="0" applyFont="0" applyFill="0" applyBorder="0" applyAlignment="0" applyProtection="0"/>
    <xf numFmtId="0" fontId="31" fillId="2" borderId="0"/>
    <xf numFmtId="0" fontId="32" fillId="2" borderId="0"/>
    <xf numFmtId="0" fontId="32" fillId="3" borderId="0"/>
    <xf numFmtId="0" fontId="32" fillId="2" borderId="0"/>
    <xf numFmtId="0" fontId="32" fillId="2" borderId="0"/>
    <xf numFmtId="0" fontId="31" fillId="2" borderId="0"/>
    <xf numFmtId="0" fontId="31" fillId="2" borderId="0"/>
    <xf numFmtId="182" fontId="26" fillId="0" borderId="0" applyFont="0" applyFill="0" applyBorder="0" applyAlignment="0" applyProtection="0"/>
    <xf numFmtId="182" fontId="26" fillId="0" borderId="0" applyFont="0" applyFill="0" applyBorder="0" applyAlignment="0" applyProtection="0"/>
    <xf numFmtId="182" fontId="26" fillId="0" borderId="0" applyFont="0" applyFill="0" applyBorder="0" applyAlignment="0" applyProtection="0"/>
    <xf numFmtId="0" fontId="9" fillId="2" borderId="0"/>
    <xf numFmtId="0" fontId="32" fillId="2" borderId="0"/>
    <xf numFmtId="0" fontId="31" fillId="2" borderId="0"/>
    <xf numFmtId="0" fontId="31" fillId="2" borderId="0"/>
    <xf numFmtId="0" fontId="33" fillId="0" borderId="4" applyFont="0" applyAlignment="0">
      <alignment horizontal="left"/>
    </xf>
    <xf numFmtId="0" fontId="32" fillId="3" borderId="0"/>
    <xf numFmtId="0" fontId="34" fillId="0" borderId="0" applyFont="0" applyFill="0" applyBorder="0" applyAlignment="0">
      <alignment horizontal="left"/>
    </xf>
    <xf numFmtId="0" fontId="33" fillId="0" borderId="4" applyFont="0" applyAlignment="0">
      <alignment horizontal="left"/>
    </xf>
    <xf numFmtId="0" fontId="32" fillId="2" borderId="0"/>
    <xf numFmtId="0" fontId="31" fillId="2" borderId="0"/>
    <xf numFmtId="0" fontId="31" fillId="2" borderId="0"/>
    <xf numFmtId="0" fontId="31" fillId="2" borderId="0"/>
    <xf numFmtId="0" fontId="32" fillId="2" borderId="0"/>
    <xf numFmtId="0" fontId="32" fillId="2" borderId="0"/>
    <xf numFmtId="0" fontId="32" fillId="2" borderId="0"/>
    <xf numFmtId="0" fontId="35" fillId="0" borderId="1" applyNumberFormat="0" applyFont="0" applyBorder="0">
      <alignment horizontal="left" indent="2"/>
    </xf>
    <xf numFmtId="0" fontId="34" fillId="0" borderId="0" applyFont="0" applyFill="0" applyBorder="0" applyAlignment="0">
      <alignment horizontal="left"/>
    </xf>
    <xf numFmtId="0" fontId="35" fillId="0" borderId="1" applyNumberFormat="0" applyFont="0" applyBorder="0">
      <alignment horizontal="left" indent="2"/>
    </xf>
    <xf numFmtId="0" fontId="35" fillId="0" borderId="1" applyNumberFormat="0" applyFont="0" applyBorder="0">
      <alignment horizontal="left" indent="2"/>
    </xf>
    <xf numFmtId="0" fontId="36" fillId="4" borderId="5" applyFont="0" applyFill="0" applyAlignment="0">
      <alignment vertical="center" wrapText="1"/>
    </xf>
    <xf numFmtId="9" fontId="37" fillId="0" borderId="0" applyBorder="0" applyAlignment="0" applyProtection="0"/>
    <xf numFmtId="0" fontId="38" fillId="2" borderId="0"/>
    <xf numFmtId="0" fontId="31" fillId="2" borderId="0"/>
    <xf numFmtId="0" fontId="38" fillId="3" borderId="0"/>
    <xf numFmtId="0" fontId="38" fillId="2" borderId="0"/>
    <xf numFmtId="0" fontId="31" fillId="2" borderId="0"/>
    <xf numFmtId="0" fontId="31" fillId="2" borderId="0"/>
    <xf numFmtId="0" fontId="9" fillId="2" borderId="0"/>
    <xf numFmtId="0" fontId="31" fillId="2" borderId="0"/>
    <xf numFmtId="0" fontId="31" fillId="2" borderId="0"/>
    <xf numFmtId="0" fontId="38" fillId="3" borderId="0"/>
    <xf numFmtId="0" fontId="38" fillId="2" borderId="0"/>
    <xf numFmtId="0" fontId="31" fillId="2" borderId="0"/>
    <xf numFmtId="0" fontId="31" fillId="2" borderId="0"/>
    <xf numFmtId="0" fontId="31" fillId="2" borderId="0"/>
    <xf numFmtId="0" fontId="38" fillId="2" borderId="0"/>
    <xf numFmtId="0" fontId="38" fillId="2" borderId="0"/>
    <xf numFmtId="0" fontId="35" fillId="0" borderId="1" applyNumberFormat="0" applyFont="0" applyBorder="0" applyAlignment="0">
      <alignment horizontal="center"/>
    </xf>
    <xf numFmtId="0" fontId="35" fillId="0" borderId="1" applyNumberFormat="0" applyFont="0" applyBorder="0" applyAlignment="0">
      <alignment horizontal="center"/>
    </xf>
    <xf numFmtId="0" fontId="35" fillId="0" borderId="1" applyNumberFormat="0" applyFont="0" applyBorder="0" applyAlignment="0">
      <alignment horizontal="center"/>
    </xf>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4" fillId="0" borderId="0"/>
    <xf numFmtId="0" fontId="40" fillId="2" borderId="0"/>
    <xf numFmtId="0" fontId="31" fillId="2" borderId="0"/>
    <xf numFmtId="0" fontId="40" fillId="3" borderId="0"/>
    <xf numFmtId="0" fontId="40" fillId="2" borderId="0"/>
    <xf numFmtId="0" fontId="31" fillId="2" borderId="0"/>
    <xf numFmtId="0" fontId="31" fillId="2" borderId="0"/>
    <xf numFmtId="0" fontId="9" fillId="2" borderId="0"/>
    <xf numFmtId="0" fontId="31" fillId="2" borderId="0"/>
    <xf numFmtId="0" fontId="31" fillId="2" borderId="0"/>
    <xf numFmtId="0" fontId="40" fillId="3" borderId="0"/>
    <xf numFmtId="0" fontId="40" fillId="2" borderId="0"/>
    <xf numFmtId="0" fontId="31" fillId="2" borderId="0"/>
    <xf numFmtId="0" fontId="31" fillId="2" borderId="0"/>
    <xf numFmtId="0" fontId="31" fillId="2" borderId="0"/>
    <xf numFmtId="0" fontId="40" fillId="2" borderId="0"/>
    <xf numFmtId="0" fontId="41" fillId="0" borderId="0">
      <alignment wrapText="1"/>
    </xf>
    <xf numFmtId="0" fontId="31" fillId="0" borderId="0">
      <alignment wrapText="1"/>
    </xf>
    <xf numFmtId="0" fontId="41" fillId="0" borderId="0">
      <alignment wrapText="1"/>
    </xf>
    <xf numFmtId="0" fontId="31" fillId="0" borderId="0">
      <alignment wrapText="1"/>
    </xf>
    <xf numFmtId="0" fontId="31" fillId="0" borderId="0">
      <alignment wrapText="1"/>
    </xf>
    <xf numFmtId="0" fontId="9" fillId="0" borderId="0">
      <alignment wrapText="1"/>
    </xf>
    <xf numFmtId="0" fontId="31" fillId="0" borderId="0">
      <alignment wrapText="1"/>
    </xf>
    <xf numFmtId="0" fontId="31" fillId="0" borderId="0">
      <alignment wrapText="1"/>
    </xf>
    <xf numFmtId="0" fontId="41" fillId="0" borderId="0">
      <alignment wrapText="1"/>
    </xf>
    <xf numFmtId="0" fontId="31" fillId="0" borderId="0">
      <alignment wrapText="1"/>
    </xf>
    <xf numFmtId="0" fontId="31" fillId="0" borderId="0">
      <alignment wrapText="1"/>
    </xf>
    <xf numFmtId="0" fontId="31" fillId="0" borderId="0">
      <alignment wrapText="1"/>
    </xf>
    <xf numFmtId="0" fontId="41" fillId="0" borderId="0">
      <alignment wrapText="1"/>
    </xf>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13" fillId="0" borderId="0"/>
    <xf numFmtId="0" fontId="13" fillId="0" borderId="0"/>
    <xf numFmtId="0" fontId="13" fillId="0" borderId="0"/>
    <xf numFmtId="0" fontId="13" fillId="0" borderId="0"/>
    <xf numFmtId="0" fontId="9" fillId="0" borderId="0"/>
    <xf numFmtId="0" fontId="13" fillId="0" borderId="0"/>
    <xf numFmtId="0" fontId="42" fillId="15"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3" fillId="0" borderId="0"/>
    <xf numFmtId="185" fontId="4" fillId="0" borderId="0" applyFont="0" applyFill="0" applyBorder="0" applyAlignment="0" applyProtection="0"/>
    <xf numFmtId="0" fontId="44" fillId="0" borderId="0" applyFont="0" applyFill="0" applyBorder="0" applyAlignment="0" applyProtection="0"/>
    <xf numFmtId="186" fontId="8" fillId="0" borderId="0" applyFont="0" applyFill="0" applyBorder="0" applyAlignment="0" applyProtection="0"/>
    <xf numFmtId="187" fontId="4" fillId="0" borderId="0" applyFont="0" applyFill="0" applyBorder="0" applyAlignment="0" applyProtection="0"/>
    <xf numFmtId="0" fontId="44" fillId="0" borderId="0" applyFont="0" applyFill="0" applyBorder="0" applyAlignment="0" applyProtection="0"/>
    <xf numFmtId="187" fontId="4" fillId="0" borderId="0" applyFont="0" applyFill="0" applyBorder="0" applyAlignment="0" applyProtection="0"/>
    <xf numFmtId="0" fontId="45" fillId="0" borderId="0">
      <alignment horizontal="center" wrapText="1"/>
      <protection locked="0"/>
    </xf>
    <xf numFmtId="0" fontId="46" fillId="0" borderId="0" applyNumberFormat="0" applyBorder="0" applyAlignment="0">
      <alignment horizontal="center"/>
    </xf>
    <xf numFmtId="188" fontId="47" fillId="0" borderId="0" applyFont="0" applyFill="0" applyBorder="0" applyAlignment="0" applyProtection="0"/>
    <xf numFmtId="0" fontId="44" fillId="0" borderId="0" applyFont="0" applyFill="0" applyBorder="0" applyAlignment="0" applyProtection="0"/>
    <xf numFmtId="189" fontId="9" fillId="0" borderId="0" applyFont="0" applyFill="0" applyBorder="0" applyAlignment="0" applyProtection="0"/>
    <xf numFmtId="190" fontId="47" fillId="0" borderId="0" applyFont="0" applyFill="0" applyBorder="0" applyAlignment="0" applyProtection="0"/>
    <xf numFmtId="0" fontId="44" fillId="0" borderId="0" applyFont="0" applyFill="0" applyBorder="0" applyAlignment="0" applyProtection="0"/>
    <xf numFmtId="191" fontId="9" fillId="0" borderId="0" applyFont="0" applyFill="0" applyBorder="0" applyAlignment="0" applyProtection="0"/>
    <xf numFmtId="172" fontId="8" fillId="0" borderId="0" applyFont="0" applyFill="0" applyBorder="0" applyAlignment="0" applyProtection="0"/>
    <xf numFmtId="0" fontId="48" fillId="0" borderId="0" applyNumberFormat="0" applyFill="0" applyBorder="0" applyAlignment="0" applyProtection="0"/>
    <xf numFmtId="0" fontId="44" fillId="0" borderId="0"/>
    <xf numFmtId="0" fontId="49" fillId="0" borderId="0"/>
    <xf numFmtId="0" fontId="15" fillId="0" borderId="0"/>
    <xf numFmtId="0" fontId="44" fillId="0" borderId="0"/>
    <xf numFmtId="0" fontId="50" fillId="0" borderId="0"/>
    <xf numFmtId="0" fontId="31" fillId="0" borderId="0"/>
    <xf numFmtId="0" fontId="51" fillId="0" borderId="0"/>
    <xf numFmtId="192" fontId="9" fillId="0" borderId="0" applyFill="0" applyBorder="0" applyAlignment="0"/>
    <xf numFmtId="193" fontId="15" fillId="0" borderId="0" applyFill="0" applyBorder="0" applyAlignment="0"/>
    <xf numFmtId="194" fontId="52" fillId="0" borderId="0" applyFill="0" applyBorder="0" applyAlignment="0"/>
    <xf numFmtId="195" fontId="15" fillId="0" borderId="0" applyFill="0" applyBorder="0" applyAlignment="0"/>
    <xf numFmtId="196" fontId="15" fillId="0" borderId="0" applyFill="0" applyBorder="0" applyAlignment="0"/>
    <xf numFmtId="197" fontId="15" fillId="0" borderId="0" applyFill="0" applyBorder="0" applyAlignment="0"/>
    <xf numFmtId="198" fontId="15" fillId="0" borderId="0" applyFill="0" applyBorder="0" applyAlignment="0"/>
    <xf numFmtId="193" fontId="15" fillId="0" borderId="0" applyFill="0" applyBorder="0" applyAlignment="0"/>
    <xf numFmtId="0" fontId="53" fillId="0" borderId="0"/>
    <xf numFmtId="199" fontId="23" fillId="0" borderId="0" applyFont="0" applyFill="0" applyBorder="0" applyAlignment="0" applyProtection="0"/>
    <xf numFmtId="164" fontId="54" fillId="0" borderId="0" applyFont="0" applyFill="0" applyBorder="0" applyAlignment="0" applyProtection="0"/>
    <xf numFmtId="4" fontId="55" fillId="0" borderId="0" applyAlignment="0"/>
    <xf numFmtId="1" fontId="56" fillId="0" borderId="8" applyBorder="0"/>
    <xf numFmtId="43" fontId="4" fillId="0" borderId="0" applyFont="0" applyFill="0" applyBorder="0" applyAlignment="0" applyProtection="0"/>
    <xf numFmtId="200" fontId="57" fillId="0" borderId="0"/>
    <xf numFmtId="200" fontId="57" fillId="0" borderId="0"/>
    <xf numFmtId="200" fontId="57" fillId="0" borderId="0"/>
    <xf numFmtId="200" fontId="57" fillId="0" borderId="0"/>
    <xf numFmtId="200" fontId="57" fillId="0" borderId="0"/>
    <xf numFmtId="200" fontId="57" fillId="0" borderId="0"/>
    <xf numFmtId="200" fontId="57" fillId="0" borderId="0"/>
    <xf numFmtId="200" fontId="57" fillId="0" borderId="0"/>
    <xf numFmtId="197" fontId="15"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201" fontId="59" fillId="0" borderId="0"/>
    <xf numFmtId="3" fontId="4" fillId="0" borderId="0" applyFont="0" applyFill="0" applyBorder="0" applyAlignment="0" applyProtection="0"/>
    <xf numFmtId="0" fontId="60" fillId="0" borderId="0"/>
    <xf numFmtId="0" fontId="61" fillId="0" borderId="0"/>
    <xf numFmtId="0" fontId="60" fillId="0" borderId="0"/>
    <xf numFmtId="0" fontId="61" fillId="0" borderId="0"/>
    <xf numFmtId="0" fontId="62" fillId="0" borderId="0">
      <alignment horizontal="center"/>
    </xf>
    <xf numFmtId="0" fontId="63" fillId="0" borderId="0" applyNumberFormat="0" applyAlignment="0">
      <alignment horizontal="left"/>
    </xf>
    <xf numFmtId="202" fontId="49" fillId="0" borderId="0" applyFont="0" applyFill="0" applyBorder="0" applyAlignment="0" applyProtection="0"/>
    <xf numFmtId="193" fontId="15" fillId="0" borderId="0" applyFont="0" applyFill="0" applyBorder="0" applyAlignment="0" applyProtection="0"/>
    <xf numFmtId="203" fontId="4" fillId="0" borderId="0" applyFont="0" applyFill="0" applyBorder="0" applyAlignment="0" applyProtection="0"/>
    <xf numFmtId="204" fontId="59" fillId="0" borderId="0"/>
    <xf numFmtId="205" fontId="9" fillId="0" borderId="9"/>
    <xf numFmtId="0" fontId="4" fillId="0" borderId="0" applyFont="0" applyFill="0" applyBorder="0" applyAlignment="0" applyProtection="0"/>
    <xf numFmtId="14" fontId="24" fillId="0" borderId="0" applyFill="0" applyBorder="0" applyAlignment="0"/>
    <xf numFmtId="0" fontId="64" fillId="0" borderId="0" applyProtection="0"/>
    <xf numFmtId="0" fontId="65" fillId="23" borderId="10" applyNumberFormat="0" applyAlignment="0" applyProtection="0"/>
    <xf numFmtId="0" fontId="66" fillId="10" borderId="6" applyNumberFormat="0" applyAlignment="0" applyProtection="0"/>
    <xf numFmtId="3" fontId="67" fillId="0" borderId="11">
      <alignment horizontal="left" vertical="top" wrapText="1"/>
    </xf>
    <xf numFmtId="0" fontId="68" fillId="0" borderId="12" applyNumberFormat="0" applyFill="0" applyAlignment="0" applyProtection="0"/>
    <xf numFmtId="0" fontId="69" fillId="0" borderId="13" applyNumberFormat="0" applyFill="0" applyAlignment="0" applyProtection="0"/>
    <xf numFmtId="0" fontId="70" fillId="0" borderId="14" applyNumberFormat="0" applyFill="0" applyAlignment="0" applyProtection="0"/>
    <xf numFmtId="0" fontId="70" fillId="0" borderId="0" applyNumberFormat="0" applyFill="0" applyBorder="0" applyAlignment="0" applyProtection="0"/>
    <xf numFmtId="38" fontId="25" fillId="0" borderId="15">
      <alignment vertical="center"/>
    </xf>
    <xf numFmtId="0" fontId="4" fillId="0" borderId="0" applyFont="0" applyFill="0" applyBorder="0" applyAlignment="0" applyProtection="0"/>
    <xf numFmtId="0" fontId="4" fillId="0" borderId="0" applyFont="0" applyFill="0" applyBorder="0" applyAlignment="0" applyProtection="0"/>
    <xf numFmtId="206" fontId="9" fillId="0" borderId="0"/>
    <xf numFmtId="207" fontId="13" fillId="0" borderId="1"/>
    <xf numFmtId="0" fontId="71" fillId="0" borderId="0">
      <protection locked="0"/>
    </xf>
    <xf numFmtId="208" fontId="59" fillId="0" borderId="0"/>
    <xf numFmtId="209" fontId="13" fillId="0" borderId="0"/>
    <xf numFmtId="169" fontId="72" fillId="0" borderId="0" applyFont="0" applyFill="0" applyBorder="0" applyAlignment="0" applyProtection="0"/>
    <xf numFmtId="170" fontId="72" fillId="0" borderId="0" applyFont="0" applyFill="0" applyBorder="0" applyAlignment="0" applyProtection="0"/>
    <xf numFmtId="169" fontId="72" fillId="0" borderId="0" applyFont="0" applyFill="0" applyBorder="0" applyAlignment="0" applyProtection="0"/>
    <xf numFmtId="41" fontId="72"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11" fontId="9" fillId="0" borderId="0" applyFont="0" applyFill="0" applyBorder="0" applyAlignment="0" applyProtection="0"/>
    <xf numFmtId="211" fontId="9" fillId="0" borderId="0" applyFont="0" applyFill="0" applyBorder="0" applyAlignment="0" applyProtection="0"/>
    <xf numFmtId="212" fontId="9" fillId="0" borderId="0" applyFont="0" applyFill="0" applyBorder="0" applyAlignment="0" applyProtection="0"/>
    <xf numFmtId="212" fontId="9"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41" fontId="72" fillId="0" borderId="0" applyFont="0" applyFill="0" applyBorder="0" applyAlignment="0" applyProtection="0"/>
    <xf numFmtId="169" fontId="72" fillId="0" borderId="0" applyFont="0" applyFill="0" applyBorder="0" applyAlignment="0" applyProtection="0"/>
    <xf numFmtId="41" fontId="72" fillId="0" borderId="0" applyFont="0" applyFill="0" applyBorder="0" applyAlignment="0" applyProtection="0"/>
    <xf numFmtId="169"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41" fontId="72" fillId="0" borderId="0" applyFont="0" applyFill="0" applyBorder="0" applyAlignment="0" applyProtection="0"/>
    <xf numFmtId="170" fontId="72" fillId="0" borderId="0" applyFont="0" applyFill="0" applyBorder="0" applyAlignment="0" applyProtection="0"/>
    <xf numFmtId="43" fontId="72" fillId="0" borderId="0" applyFont="0" applyFill="0" applyBorder="0" applyAlignment="0" applyProtection="0"/>
    <xf numFmtId="213" fontId="4" fillId="0" borderId="0" applyFont="0" applyFill="0" applyBorder="0" applyAlignment="0" applyProtection="0"/>
    <xf numFmtId="213" fontId="4" fillId="0" borderId="0" applyFont="0" applyFill="0" applyBorder="0" applyAlignment="0" applyProtection="0"/>
    <xf numFmtId="213" fontId="4" fillId="0" borderId="0" applyFont="0" applyFill="0" applyBorder="0" applyAlignment="0" applyProtection="0"/>
    <xf numFmtId="213" fontId="4" fillId="0" borderId="0" applyFont="0" applyFill="0" applyBorder="0" applyAlignment="0" applyProtection="0"/>
    <xf numFmtId="170" fontId="72" fillId="0" borderId="0" applyFont="0" applyFill="0" applyBorder="0" applyAlignment="0" applyProtection="0"/>
    <xf numFmtId="170" fontId="72" fillId="0" borderId="0" applyFont="0" applyFill="0" applyBorder="0" applyAlignment="0" applyProtection="0"/>
    <xf numFmtId="213" fontId="4" fillId="0" borderId="0" applyFont="0" applyFill="0" applyBorder="0" applyAlignment="0" applyProtection="0"/>
    <xf numFmtId="213" fontId="4" fillId="0" borderId="0" applyFont="0" applyFill="0" applyBorder="0" applyAlignment="0" applyProtection="0"/>
    <xf numFmtId="214" fontId="9" fillId="0" borderId="0" applyFont="0" applyFill="0" applyBorder="0" applyAlignment="0" applyProtection="0"/>
    <xf numFmtId="214"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43" fontId="72" fillId="0" borderId="0" applyFont="0" applyFill="0" applyBorder="0" applyAlignment="0" applyProtection="0"/>
    <xf numFmtId="170" fontId="72" fillId="0" borderId="0" applyFont="0" applyFill="0" applyBorder="0" applyAlignment="0" applyProtection="0"/>
    <xf numFmtId="43" fontId="72" fillId="0" borderId="0" applyFont="0" applyFill="0" applyBorder="0" applyAlignment="0" applyProtection="0"/>
    <xf numFmtId="170"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43" fontId="72" fillId="0" borderId="0" applyFont="0" applyFill="0" applyBorder="0" applyAlignment="0" applyProtection="0"/>
    <xf numFmtId="3" fontId="9" fillId="0" borderId="0" applyFont="0" applyBorder="0" applyAlignment="0"/>
    <xf numFmtId="0" fontId="73" fillId="0" borderId="0">
      <protection locked="0"/>
    </xf>
    <xf numFmtId="0" fontId="73" fillId="0" borderId="0">
      <protection locked="0"/>
    </xf>
    <xf numFmtId="197" fontId="15" fillId="0" borderId="0" applyFill="0" applyBorder="0" applyAlignment="0"/>
    <xf numFmtId="193" fontId="15" fillId="0" borderId="0" applyFill="0" applyBorder="0" applyAlignment="0"/>
    <xf numFmtId="197" fontId="15" fillId="0" borderId="0" applyFill="0" applyBorder="0" applyAlignment="0"/>
    <xf numFmtId="198" fontId="15" fillId="0" borderId="0" applyFill="0" applyBorder="0" applyAlignment="0"/>
    <xf numFmtId="193" fontId="15" fillId="0" borderId="0" applyFill="0" applyBorder="0" applyAlignment="0"/>
    <xf numFmtId="0" fontId="74" fillId="0" borderId="0" applyNumberFormat="0" applyAlignment="0">
      <alignment horizontal="left"/>
    </xf>
    <xf numFmtId="0" fontId="75" fillId="0" borderId="0"/>
    <xf numFmtId="3" fontId="9" fillId="0" borderId="0" applyFont="0" applyBorder="0" applyAlignment="0"/>
    <xf numFmtId="0" fontId="71" fillId="0" borderId="0">
      <protection locked="0"/>
    </xf>
    <xf numFmtId="0" fontId="71" fillId="0" borderId="0">
      <protection locked="0"/>
    </xf>
    <xf numFmtId="0" fontId="71" fillId="0" borderId="0">
      <protection locked="0"/>
    </xf>
    <xf numFmtId="0" fontId="71" fillId="0" borderId="0">
      <protection locked="0"/>
    </xf>
    <xf numFmtId="0" fontId="71" fillId="0" borderId="0">
      <protection locked="0"/>
    </xf>
    <xf numFmtId="0" fontId="71" fillId="0" borderId="0">
      <protection locked="0"/>
    </xf>
    <xf numFmtId="0" fontId="71" fillId="0" borderId="0">
      <protection locked="0"/>
    </xf>
    <xf numFmtId="0" fontId="71" fillId="0" borderId="0">
      <protection locked="0"/>
    </xf>
    <xf numFmtId="0" fontId="71" fillId="0" borderId="0">
      <protection locked="0"/>
    </xf>
    <xf numFmtId="2" fontId="4" fillId="0" borderId="0" applyFont="0" applyFill="0" applyBorder="0" applyAlignment="0" applyProtection="0"/>
    <xf numFmtId="0" fontId="76" fillId="0" borderId="0" applyNumberFormat="0" applyFill="0" applyBorder="0" applyProtection="0"/>
    <xf numFmtId="0" fontId="77" fillId="0" borderId="0" applyNumberFormat="0" applyFill="0" applyBorder="0" applyProtection="0">
      <alignment vertical="center"/>
    </xf>
    <xf numFmtId="0" fontId="78" fillId="0" borderId="0" applyNumberFormat="0" applyFill="0" applyBorder="0" applyAlignment="0" applyProtection="0"/>
    <xf numFmtId="0" fontId="79" fillId="0" borderId="0" applyNumberFormat="0" applyFill="0" applyBorder="0" applyProtection="0">
      <alignment vertical="center"/>
    </xf>
    <xf numFmtId="0" fontId="80" fillId="0" borderId="0" applyNumberFormat="0" applyFill="0" applyBorder="0" applyAlignment="0" applyProtection="0"/>
    <xf numFmtId="0" fontId="78" fillId="0" borderId="0" applyNumberFormat="0" applyFill="0" applyBorder="0" applyAlignment="0" applyProtection="0"/>
    <xf numFmtId="216" fontId="81" fillId="0" borderId="16" applyNumberFormat="0" applyFill="0" applyBorder="0" applyAlignment="0" applyProtection="0"/>
    <xf numFmtId="0" fontId="82" fillId="0" borderId="0" applyNumberFormat="0" applyFill="0" applyBorder="0" applyAlignment="0" applyProtection="0"/>
    <xf numFmtId="0" fontId="83" fillId="25" borderId="17" applyNumberFormat="0" applyAlignment="0">
      <protection locked="0"/>
    </xf>
    <xf numFmtId="0" fontId="4" fillId="26" borderId="18" applyNumberFormat="0" applyFont="0" applyAlignment="0" applyProtection="0"/>
    <xf numFmtId="0" fontId="84" fillId="0" borderId="0">
      <alignment vertical="top" wrapText="1"/>
    </xf>
    <xf numFmtId="38" fontId="85" fillId="2" borderId="0" applyNumberFormat="0" applyBorder="0" applyAlignment="0" applyProtection="0"/>
    <xf numFmtId="217" fontId="86" fillId="2" borderId="0" applyBorder="0" applyProtection="0"/>
    <xf numFmtId="0" fontId="87" fillId="0" borderId="19" applyNumberFormat="0" applyFill="0" applyBorder="0" applyAlignment="0" applyProtection="0">
      <alignment horizontal="center" vertical="center"/>
    </xf>
    <xf numFmtId="0" fontId="88" fillId="0" borderId="0" applyNumberFormat="0" applyFont="0" applyBorder="0" applyAlignment="0">
      <alignment horizontal="left" vertical="center"/>
    </xf>
    <xf numFmtId="0" fontId="89" fillId="27" borderId="0"/>
    <xf numFmtId="0" fontId="90" fillId="0" borderId="0">
      <alignment horizontal="left"/>
    </xf>
    <xf numFmtId="0" fontId="91" fillId="0" borderId="20" applyNumberFormat="0" applyAlignment="0" applyProtection="0">
      <alignment horizontal="left" vertical="center"/>
    </xf>
    <xf numFmtId="0" fontId="91" fillId="0" borderId="21">
      <alignment horizontal="left" vertical="center"/>
    </xf>
    <xf numFmtId="218" fontId="73" fillId="0" borderId="0">
      <protection locked="0"/>
    </xf>
    <xf numFmtId="218" fontId="73" fillId="0" borderId="0">
      <protection locked="0"/>
    </xf>
    <xf numFmtId="0" fontId="92" fillId="0" borderId="22">
      <alignment horizontal="center"/>
    </xf>
    <xf numFmtId="0" fontId="92" fillId="0" borderId="0">
      <alignment horizontal="center"/>
    </xf>
    <xf numFmtId="5" fontId="93" fillId="28" borderId="1" applyNumberFormat="0" applyAlignment="0">
      <alignment horizontal="left" vertical="top"/>
    </xf>
    <xf numFmtId="0" fontId="94" fillId="0" borderId="0"/>
    <xf numFmtId="49" fontId="95" fillId="0" borderId="1">
      <alignment vertical="center"/>
    </xf>
    <xf numFmtId="0" fontId="15" fillId="0" borderId="0"/>
    <xf numFmtId="169" fontId="9" fillId="0" borderId="0" applyFont="0" applyFill="0" applyBorder="0" applyAlignment="0" applyProtection="0"/>
    <xf numFmtId="38" fontId="25" fillId="0" borderId="0" applyFont="0" applyFill="0" applyBorder="0" applyAlignment="0" applyProtection="0"/>
    <xf numFmtId="41" fontId="23" fillId="0" borderId="0" applyFont="0" applyFill="0" applyBorder="0" applyAlignment="0" applyProtection="0"/>
    <xf numFmtId="197" fontId="96" fillId="0" borderId="0" applyFont="0" applyFill="0" applyBorder="0" applyAlignment="0" applyProtection="0"/>
    <xf numFmtId="10" fontId="85" fillId="29" borderId="1" applyNumberFormat="0" applyBorder="0" applyAlignment="0" applyProtection="0"/>
    <xf numFmtId="2" fontId="97" fillId="0" borderId="23" applyBorder="0"/>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69" fontId="9" fillId="0" borderId="0" applyFont="0" applyFill="0" applyBorder="0" applyAlignment="0" applyProtection="0"/>
    <xf numFmtId="0" fontId="9" fillId="0" borderId="0"/>
    <xf numFmtId="2" fontId="101" fillId="0" borderId="24" applyBorder="0"/>
    <xf numFmtId="0" fontId="45" fillId="0" borderId="25">
      <alignment horizontal="centerContinuous"/>
    </xf>
    <xf numFmtId="0" fontId="102" fillId="24" borderId="7" applyNumberFormat="0" applyAlignment="0" applyProtection="0"/>
    <xf numFmtId="0" fontId="103" fillId="0" borderId="26">
      <alignment horizontal="center" vertical="center" wrapText="1"/>
    </xf>
    <xf numFmtId="0" fontId="25" fillId="0" borderId="0"/>
    <xf numFmtId="0" fontId="15" fillId="0" borderId="0" applyNumberFormat="0" applyFont="0" applyFill="0" applyBorder="0" applyProtection="0">
      <alignment horizontal="left" vertical="center"/>
    </xf>
    <xf numFmtId="0" fontId="25" fillId="0" borderId="0"/>
    <xf numFmtId="197" fontId="15" fillId="0" borderId="0" applyFill="0" applyBorder="0" applyAlignment="0"/>
    <xf numFmtId="193" fontId="15" fillId="0" borderId="0" applyFill="0" applyBorder="0" applyAlignment="0"/>
    <xf numFmtId="197" fontId="15" fillId="0" borderId="0" applyFill="0" applyBorder="0" applyAlignment="0"/>
    <xf numFmtId="198" fontId="15" fillId="0" borderId="0" applyFill="0" applyBorder="0" applyAlignment="0"/>
    <xf numFmtId="193" fontId="15" fillId="0" borderId="0" applyFill="0" applyBorder="0" applyAlignment="0"/>
    <xf numFmtId="205" fontId="104" fillId="0" borderId="28" applyNumberFormat="0" applyFont="0" applyFill="0" applyBorder="0">
      <alignment horizontal="center"/>
    </xf>
    <xf numFmtId="38" fontId="25" fillId="0" borderId="0" applyFont="0" applyFill="0" applyBorder="0" applyAlignment="0" applyProtection="0"/>
    <xf numFmtId="4" fontId="61" fillId="0" borderId="0" applyFont="0" applyFill="0" applyBorder="0" applyAlignment="0" applyProtection="0"/>
    <xf numFmtId="179" fontId="15" fillId="0" borderId="0" applyFont="0" applyFill="0" applyBorder="0" applyAlignment="0" applyProtection="0"/>
    <xf numFmtId="40" fontId="25"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105" fillId="0" borderId="22"/>
    <xf numFmtId="219" fontId="106" fillId="0" borderId="28"/>
    <xf numFmtId="195" fontId="25" fillId="0" borderId="0" applyFont="0" applyFill="0" applyBorder="0" applyAlignment="0" applyProtection="0"/>
    <xf numFmtId="220" fontId="25" fillId="0" borderId="0" applyFont="0" applyFill="0" applyBorder="0" applyAlignment="0" applyProtection="0"/>
    <xf numFmtId="221" fontId="4" fillId="0" borderId="0" applyFont="0" applyFill="0" applyBorder="0" applyAlignment="0" applyProtection="0"/>
    <xf numFmtId="222" fontId="4" fillId="0" borderId="0" applyFont="0" applyFill="0" applyBorder="0" applyAlignment="0" applyProtection="0"/>
    <xf numFmtId="0" fontId="64" fillId="0" borderId="0" applyNumberFormat="0" applyFont="0" applyFill="0" applyAlignment="0"/>
    <xf numFmtId="0" fontId="107" fillId="0" borderId="0" applyNumberFormat="0" applyFill="0" applyAlignment="0"/>
    <xf numFmtId="0" fontId="6" fillId="0" borderId="0" applyNumberFormat="0" applyFill="0" applyAlignment="0"/>
    <xf numFmtId="0" fontId="49" fillId="0" borderId="1"/>
    <xf numFmtId="0" fontId="15" fillId="0" borderId="0"/>
    <xf numFmtId="0" fontId="13" fillId="0" borderId="4" applyNumberFormat="0" applyAlignment="0">
      <alignment horizontal="center"/>
    </xf>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2" borderId="0" applyNumberFormat="0" applyBorder="0" applyAlignment="0" applyProtection="0"/>
    <xf numFmtId="37" fontId="108" fillId="0" borderId="0"/>
    <xf numFmtId="0" fontId="109" fillId="0" borderId="1" applyNumberFormat="0" applyFont="0" applyFill="0" applyBorder="0" applyAlignment="0">
      <alignment horizontal="center"/>
    </xf>
    <xf numFmtId="0" fontId="110" fillId="0" borderId="0"/>
    <xf numFmtId="223" fontId="111" fillId="0" borderId="0"/>
    <xf numFmtId="0" fontId="112" fillId="0" borderId="0"/>
    <xf numFmtId="0" fontId="9" fillId="0" borderId="0" applyNumberFormat="0" applyFont="0" applyFill="0" applyBorder="0">
      <alignment vertical="top"/>
      <protection locked="0"/>
    </xf>
    <xf numFmtId="0" fontId="39" fillId="0" borderId="0"/>
    <xf numFmtId="0" fontId="113" fillId="0" borderId="0"/>
    <xf numFmtId="0" fontId="9" fillId="0" borderId="0"/>
    <xf numFmtId="0" fontId="4" fillId="0" borderId="0"/>
    <xf numFmtId="0" fontId="13" fillId="0" borderId="0"/>
    <xf numFmtId="0" fontId="9" fillId="0" borderId="0"/>
    <xf numFmtId="0" fontId="114" fillId="0" borderId="0" applyNumberFormat="0" applyFill="0" applyBorder="0" applyProtection="0">
      <alignment vertical="top"/>
    </xf>
    <xf numFmtId="0" fontId="107" fillId="0" borderId="0"/>
    <xf numFmtId="0" fontId="9" fillId="0" borderId="0"/>
    <xf numFmtId="0" fontId="30" fillId="0" borderId="0" applyFont="0"/>
    <xf numFmtId="0" fontId="115" fillId="0" borderId="0">
      <alignment horizontal="left" vertical="top"/>
    </xf>
    <xf numFmtId="0" fontId="61" fillId="31" borderId="0"/>
    <xf numFmtId="0" fontId="72" fillId="0" borderId="0"/>
    <xf numFmtId="224" fontId="116" fillId="0" borderId="0" applyFont="0" applyFill="0" applyBorder="0" applyProtection="0">
      <alignment vertical="top" wrapText="1"/>
    </xf>
    <xf numFmtId="0" fontId="117" fillId="0" borderId="27" applyNumberFormat="0" applyFill="0" applyAlignment="0" applyProtection="0"/>
    <xf numFmtId="0" fontId="13" fillId="0" borderId="0"/>
    <xf numFmtId="170" fontId="28" fillId="0" borderId="0" applyFont="0" applyFill="0" applyBorder="0" applyAlignment="0" applyProtection="0"/>
    <xf numFmtId="169" fontId="28" fillId="0" borderId="0" applyFon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49" fillId="0" borderId="0" applyNumberFormat="0" applyFill="0" applyBorder="0" applyAlignment="0" applyProtection="0"/>
    <xf numFmtId="0" fontId="9" fillId="0" borderId="0" applyNumberFormat="0" applyFill="0" applyBorder="0" applyAlignment="0" applyProtection="0"/>
    <xf numFmtId="0" fontId="4" fillId="0" borderId="0" applyFont="0" applyFill="0" applyBorder="0" applyAlignment="0" applyProtection="0"/>
    <xf numFmtId="0" fontId="15" fillId="0" borderId="0"/>
    <xf numFmtId="164" fontId="119" fillId="0" borderId="4" applyFont="0" applyBorder="0" applyAlignment="0"/>
    <xf numFmtId="41" fontId="4" fillId="0" borderId="0" applyFont="0" applyFill="0" applyBorder="0" applyAlignment="0" applyProtection="0"/>
    <xf numFmtId="14" fontId="45" fillId="0" borderId="0">
      <alignment horizontal="center" wrapText="1"/>
      <protection locked="0"/>
    </xf>
    <xf numFmtId="225" fontId="4" fillId="0" borderId="0" applyFont="0" applyFill="0" applyBorder="0" applyAlignment="0" applyProtection="0"/>
    <xf numFmtId="226" fontId="4" fillId="0" borderId="0" applyFont="0" applyFill="0" applyBorder="0" applyAlignment="0" applyProtection="0"/>
    <xf numFmtId="10" fontId="4" fillId="0" borderId="0" applyFont="0" applyFill="0" applyBorder="0" applyAlignment="0" applyProtection="0"/>
    <xf numFmtId="9" fontId="43" fillId="0" borderId="0" applyFont="0" applyFill="0" applyBorder="0" applyAlignment="0" applyProtection="0"/>
    <xf numFmtId="9" fontId="25" fillId="0" borderId="29" applyNumberFormat="0" applyBorder="0"/>
    <xf numFmtId="0" fontId="4" fillId="0" borderId="0"/>
    <xf numFmtId="227" fontId="61" fillId="0" borderId="0" applyFill="0" applyBorder="0" applyAlignment="0"/>
    <xf numFmtId="228" fontId="61" fillId="0" borderId="0" applyFill="0" applyBorder="0" applyAlignment="0"/>
    <xf numFmtId="227" fontId="61" fillId="0" borderId="0" applyFill="0" applyBorder="0" applyAlignment="0"/>
    <xf numFmtId="229" fontId="61" fillId="0" borderId="0" applyFill="0" applyBorder="0" applyAlignment="0"/>
    <xf numFmtId="228" fontId="61" fillId="0" borderId="0" applyFill="0" applyBorder="0" applyAlignment="0"/>
    <xf numFmtId="0" fontId="120" fillId="0" borderId="0"/>
    <xf numFmtId="0" fontId="25" fillId="0" borderId="0" applyNumberFormat="0" applyFont="0" applyFill="0" applyBorder="0" applyAlignment="0" applyProtection="0">
      <alignment horizontal="left"/>
    </xf>
    <xf numFmtId="0" fontId="121" fillId="0" borderId="22">
      <alignment horizontal="center"/>
    </xf>
    <xf numFmtId="0" fontId="122" fillId="32" borderId="0" applyNumberFormat="0" applyFont="0" applyBorder="0" applyAlignment="0">
      <alignment horizontal="center"/>
    </xf>
    <xf numFmtId="14" fontId="123" fillId="0" borderId="0" applyNumberFormat="0" applyFill="0" applyBorder="0" applyAlignment="0" applyProtection="0">
      <alignment horizontal="left"/>
    </xf>
    <xf numFmtId="0" fontId="99" fillId="0" borderId="0" applyNumberFormat="0" applyFill="0" applyBorder="0" applyAlignment="0" applyProtection="0">
      <alignment vertical="top"/>
      <protection locked="0"/>
    </xf>
    <xf numFmtId="0" fontId="13" fillId="0" borderId="0"/>
    <xf numFmtId="41" fontId="23" fillId="0" borderId="0" applyFont="0" applyFill="0" applyBorder="0" applyAlignment="0" applyProtection="0"/>
    <xf numFmtId="0" fontId="9" fillId="0" borderId="0" applyNumberFormat="0" applyFill="0" applyBorder="0" applyAlignment="0" applyProtection="0"/>
    <xf numFmtId="4" fontId="124" fillId="33" borderId="30" applyNumberFormat="0" applyProtection="0">
      <alignment vertical="center"/>
    </xf>
    <xf numFmtId="4" fontId="125" fillId="33" borderId="30" applyNumberFormat="0" applyProtection="0">
      <alignment vertical="center"/>
    </xf>
    <xf numFmtId="4" fontId="126" fillId="33" borderId="30" applyNumberFormat="0" applyProtection="0">
      <alignment horizontal="left" vertical="center" indent="1"/>
    </xf>
    <xf numFmtId="4" fontId="126" fillId="34" borderId="0" applyNumberFormat="0" applyProtection="0">
      <alignment horizontal="left" vertical="center" indent="1"/>
    </xf>
    <xf numFmtId="4" fontId="126" fillId="35" borderId="30" applyNumberFormat="0" applyProtection="0">
      <alignment horizontal="right" vertical="center"/>
    </xf>
    <xf numFmtId="4" fontId="126" fillId="36" borderId="30" applyNumberFormat="0" applyProtection="0">
      <alignment horizontal="right" vertical="center"/>
    </xf>
    <xf numFmtId="4" fontId="126" fillId="37" borderId="30" applyNumberFormat="0" applyProtection="0">
      <alignment horizontal="right" vertical="center"/>
    </xf>
    <xf numFmtId="4" fontId="126" fillId="38" borderId="30" applyNumberFormat="0" applyProtection="0">
      <alignment horizontal="right" vertical="center"/>
    </xf>
    <xf numFmtId="4" fontId="126" fillId="39" borderId="30" applyNumberFormat="0" applyProtection="0">
      <alignment horizontal="right" vertical="center"/>
    </xf>
    <xf numFmtId="4" fontId="126" fillId="40" borderId="30" applyNumberFormat="0" applyProtection="0">
      <alignment horizontal="right" vertical="center"/>
    </xf>
    <xf numFmtId="4" fontId="126" fillId="41" borderId="30" applyNumberFormat="0" applyProtection="0">
      <alignment horizontal="right" vertical="center"/>
    </xf>
    <xf numFmtId="4" fontId="126" fillId="42" borderId="30" applyNumberFormat="0" applyProtection="0">
      <alignment horizontal="right" vertical="center"/>
    </xf>
    <xf numFmtId="4" fontId="126" fillId="43" borderId="30" applyNumberFormat="0" applyProtection="0">
      <alignment horizontal="right" vertical="center"/>
    </xf>
    <xf numFmtId="4" fontId="124" fillId="44" borderId="31" applyNumberFormat="0" applyProtection="0">
      <alignment horizontal="left" vertical="center" indent="1"/>
    </xf>
    <xf numFmtId="4" fontId="124" fillId="45" borderId="0" applyNumberFormat="0" applyProtection="0">
      <alignment horizontal="left" vertical="center" indent="1"/>
    </xf>
    <xf numFmtId="4" fontId="124" fillId="34" borderId="0" applyNumberFormat="0" applyProtection="0">
      <alignment horizontal="left" vertical="center" indent="1"/>
    </xf>
    <xf numFmtId="4" fontId="126" fillId="45" borderId="30" applyNumberFormat="0" applyProtection="0">
      <alignment horizontal="right" vertical="center"/>
    </xf>
    <xf numFmtId="4" fontId="24" fillId="45" borderId="0" applyNumberFormat="0" applyProtection="0">
      <alignment horizontal="left" vertical="center" indent="1"/>
    </xf>
    <xf numFmtId="4" fontId="24" fillId="34" borderId="0" applyNumberFormat="0" applyProtection="0">
      <alignment horizontal="left" vertical="center" indent="1"/>
    </xf>
    <xf numFmtId="4" fontId="126" fillId="46" borderId="30" applyNumberFormat="0" applyProtection="0">
      <alignment vertical="center"/>
    </xf>
    <xf numFmtId="4" fontId="127" fillId="46" borderId="30" applyNumberFormat="0" applyProtection="0">
      <alignment vertical="center"/>
    </xf>
    <xf numFmtId="4" fontId="124" fillId="45" borderId="32" applyNumberFormat="0" applyProtection="0">
      <alignment horizontal="left" vertical="center" indent="1"/>
    </xf>
    <xf numFmtId="4" fontId="126" fillId="46" borderId="30" applyNumberFormat="0" applyProtection="0">
      <alignment horizontal="right" vertical="center"/>
    </xf>
    <xf numFmtId="4" fontId="127" fillId="46" borderId="30" applyNumberFormat="0" applyProtection="0">
      <alignment horizontal="right" vertical="center"/>
    </xf>
    <xf numFmtId="4" fontId="124" fillId="45" borderId="30" applyNumberFormat="0" applyProtection="0">
      <alignment horizontal="left" vertical="center" indent="1"/>
    </xf>
    <xf numFmtId="4" fontId="128" fillId="28" borderId="32" applyNumberFormat="0" applyProtection="0">
      <alignment horizontal="left" vertical="center" indent="1"/>
    </xf>
    <xf numFmtId="4" fontId="129" fillId="46" borderId="30" applyNumberFormat="0" applyProtection="0">
      <alignment horizontal="right" vertical="center"/>
    </xf>
    <xf numFmtId="230" fontId="130" fillId="0" borderId="0" applyFont="0" applyFill="0" applyBorder="0" applyAlignment="0" applyProtection="0"/>
    <xf numFmtId="0" fontId="122" fillId="1" borderId="21" applyNumberFormat="0" applyFont="0" applyAlignment="0">
      <alignment horizontal="center"/>
    </xf>
    <xf numFmtId="4" fontId="4" fillId="0" borderId="11" applyBorder="0"/>
    <xf numFmtId="2" fontId="4" fillId="0" borderId="11"/>
    <xf numFmtId="3" fontId="8" fillId="0" borderId="0"/>
    <xf numFmtId="0" fontId="131" fillId="0" borderId="0" applyNumberFormat="0" applyFill="0" applyBorder="0" applyAlignment="0">
      <alignment horizontal="center"/>
    </xf>
    <xf numFmtId="0" fontId="4" fillId="0" borderId="0"/>
    <xf numFmtId="1" fontId="4" fillId="0" borderId="0"/>
    <xf numFmtId="164" fontId="132" fillId="0" borderId="0" applyNumberFormat="0" applyBorder="0" applyAlignment="0">
      <alignment horizontal="centerContinuous"/>
    </xf>
    <xf numFmtId="0" fontId="13" fillId="0" borderId="0" applyNumberFormat="0" applyFill="0" applyBorder="0" applyAlignment="0" applyProtection="0"/>
    <xf numFmtId="164" fontId="54"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71" fontId="23" fillId="0" borderId="0" applyFont="0" applyFill="0" applyBorder="0" applyAlignment="0" applyProtection="0"/>
    <xf numFmtId="164" fontId="54"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77" fontId="23" fillId="0" borderId="0" applyFont="0" applyFill="0" applyBorder="0" applyAlignment="0" applyProtection="0"/>
    <xf numFmtId="178" fontId="8" fillId="0" borderId="0" applyFont="0" applyFill="0" applyBorder="0" applyAlignment="0" applyProtection="0"/>
    <xf numFmtId="178" fontId="23" fillId="0" borderId="0" applyFont="0" applyFill="0" applyBorder="0" applyAlignment="0" applyProtection="0"/>
    <xf numFmtId="0" fontId="13" fillId="0" borderId="0"/>
    <xf numFmtId="231" fontId="49"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41"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77" fontId="23" fillId="0" borderId="0" applyFont="0" applyFill="0" applyBorder="0" applyAlignment="0" applyProtection="0"/>
    <xf numFmtId="178" fontId="8" fillId="0" borderId="0" applyFont="0" applyFill="0" applyBorder="0" applyAlignment="0" applyProtection="0"/>
    <xf numFmtId="178" fontId="23" fillId="0" borderId="0" applyFont="0" applyFill="0" applyBorder="0" applyAlignment="0" applyProtection="0"/>
    <xf numFmtId="180" fontId="23" fillId="0" borderId="0" applyFont="0" applyFill="0" applyBorder="0" applyAlignment="0" applyProtection="0"/>
    <xf numFmtId="179" fontId="23" fillId="0" borderId="0" applyFont="0" applyFill="0" applyBorder="0" applyAlignment="0" applyProtection="0"/>
    <xf numFmtId="0" fontId="13" fillId="0" borderId="0"/>
    <xf numFmtId="231" fontId="49" fillId="0" borderId="0" applyFont="0" applyFill="0" applyBorder="0" applyAlignment="0" applyProtection="0"/>
    <xf numFmtId="17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4" fontId="133" fillId="0" borderId="0"/>
    <xf numFmtId="0" fontId="134" fillId="0" borderId="0"/>
    <xf numFmtId="0" fontId="105" fillId="0" borderId="0"/>
    <xf numFmtId="40" fontId="135" fillId="0" borderId="0" applyBorder="0">
      <alignment horizontal="right"/>
    </xf>
    <xf numFmtId="0" fontId="136" fillId="0" borderId="0"/>
    <xf numFmtId="232" fontId="49" fillId="0" borderId="23">
      <alignment horizontal="right" vertical="center"/>
    </xf>
    <xf numFmtId="232" fontId="49" fillId="0" borderId="23">
      <alignment horizontal="right" vertical="center"/>
    </xf>
    <xf numFmtId="232" fontId="49" fillId="0" borderId="23">
      <alignment horizontal="right" vertical="center"/>
    </xf>
    <xf numFmtId="233" fontId="137" fillId="0" borderId="23">
      <alignment horizontal="right" vertical="center"/>
    </xf>
    <xf numFmtId="234" fontId="43"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5" fontId="9" fillId="0" borderId="23">
      <alignment horizontal="right" vertical="center"/>
    </xf>
    <xf numFmtId="232" fontId="49" fillId="0" borderId="23">
      <alignment horizontal="right" vertical="center"/>
    </xf>
    <xf numFmtId="232" fontId="49" fillId="0" borderId="23">
      <alignment horizontal="right" vertical="center"/>
    </xf>
    <xf numFmtId="236" fontId="13" fillId="0" borderId="23">
      <alignment horizontal="right" vertical="center"/>
    </xf>
    <xf numFmtId="236" fontId="13" fillId="0" borderId="23">
      <alignment horizontal="right" vertical="center"/>
    </xf>
    <xf numFmtId="234" fontId="43" fillId="0" borderId="23">
      <alignment horizontal="right" vertical="center"/>
    </xf>
    <xf numFmtId="234" fontId="43" fillId="0" borderId="23">
      <alignment horizontal="right" vertical="center"/>
    </xf>
    <xf numFmtId="237" fontId="23" fillId="0" borderId="23">
      <alignment horizontal="right" vertical="center"/>
    </xf>
    <xf numFmtId="236" fontId="13" fillId="0" borderId="23">
      <alignment horizontal="right" vertical="center"/>
    </xf>
    <xf numFmtId="238" fontId="9" fillId="0" borderId="23">
      <alignment horizontal="right" vertical="center"/>
    </xf>
    <xf numFmtId="235" fontId="9" fillId="0" borderId="23">
      <alignment horizontal="right" vertical="center"/>
    </xf>
    <xf numFmtId="239" fontId="9" fillId="0" borderId="23">
      <alignment horizontal="right" vertical="center"/>
    </xf>
    <xf numFmtId="239" fontId="9" fillId="0" borderId="23">
      <alignment horizontal="right" vertical="center"/>
    </xf>
    <xf numFmtId="235" fontId="9" fillId="0" borderId="23">
      <alignment horizontal="right" vertical="center"/>
    </xf>
    <xf numFmtId="236" fontId="13" fillId="0" borderId="23">
      <alignment horizontal="right" vertical="center"/>
    </xf>
    <xf numFmtId="238" fontId="9" fillId="0" borderId="23">
      <alignment horizontal="right" vertical="center"/>
    </xf>
    <xf numFmtId="236" fontId="1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2" fontId="49" fillId="0" borderId="23">
      <alignment horizontal="right" vertical="center"/>
    </xf>
    <xf numFmtId="236" fontId="13"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40" fontId="54" fillId="0" borderId="23">
      <alignment horizontal="right" vertical="center"/>
    </xf>
    <xf numFmtId="235" fontId="9" fillId="0" borderId="23">
      <alignment horizontal="right" vertical="center"/>
    </xf>
    <xf numFmtId="237" fontId="23" fillId="0" borderId="23">
      <alignment horizontal="right" vertical="center"/>
    </xf>
    <xf numFmtId="235" fontId="9" fillId="0" borderId="23">
      <alignment horizontal="right" vertical="center"/>
    </xf>
    <xf numFmtId="239" fontId="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5" fontId="9" fillId="0" borderId="23">
      <alignment horizontal="right" vertical="center"/>
    </xf>
    <xf numFmtId="241" fontId="138" fillId="2" borderId="33" applyFont="0" applyFill="0" applyBorder="0"/>
    <xf numFmtId="235" fontId="9" fillId="0" borderId="23">
      <alignment horizontal="right" vertical="center"/>
    </xf>
    <xf numFmtId="232" fontId="49" fillId="0" borderId="23">
      <alignment horizontal="right" vertical="center"/>
    </xf>
    <xf numFmtId="232" fontId="49" fillId="0" borderId="23">
      <alignment horizontal="right" vertical="center"/>
    </xf>
    <xf numFmtId="242" fontId="4" fillId="0" borderId="23">
      <alignment horizontal="right" vertical="center"/>
    </xf>
    <xf numFmtId="243" fontId="49" fillId="0" borderId="23">
      <alignment horizontal="right" vertical="center"/>
    </xf>
    <xf numFmtId="241" fontId="138" fillId="2" borderId="33" applyFont="0" applyFill="0" applyBorder="0"/>
    <xf numFmtId="232" fontId="49" fillId="0" borderId="23">
      <alignment horizontal="right" vertical="center"/>
    </xf>
    <xf numFmtId="232" fontId="49" fillId="0" borderId="23">
      <alignment horizontal="right" vertical="center"/>
    </xf>
    <xf numFmtId="232" fontId="49" fillId="0" borderId="23">
      <alignment horizontal="right" vertical="center"/>
    </xf>
    <xf numFmtId="243" fontId="49" fillId="0" borderId="23">
      <alignment horizontal="right" vertical="center"/>
    </xf>
    <xf numFmtId="238" fontId="9" fillId="0" borderId="23">
      <alignment horizontal="right" vertical="center"/>
    </xf>
    <xf numFmtId="235" fontId="9" fillId="0" borderId="23">
      <alignment horizontal="right" vertical="center"/>
    </xf>
    <xf numFmtId="242" fontId="4" fillId="0" borderId="23">
      <alignment horizontal="right" vertical="center"/>
    </xf>
    <xf numFmtId="237" fontId="23" fillId="0" borderId="23">
      <alignment horizontal="right" vertical="center"/>
    </xf>
    <xf numFmtId="235" fontId="9" fillId="0" borderId="23">
      <alignment horizontal="right" vertical="center"/>
    </xf>
    <xf numFmtId="232" fontId="49" fillId="0" borderId="23">
      <alignment horizontal="right" vertical="center"/>
    </xf>
    <xf numFmtId="232" fontId="49" fillId="0" borderId="23">
      <alignment horizontal="right" vertical="center"/>
    </xf>
    <xf numFmtId="238" fontId="9" fillId="0" borderId="23">
      <alignment horizontal="right" vertical="center"/>
    </xf>
    <xf numFmtId="238" fontId="9" fillId="0" borderId="23">
      <alignment horizontal="right" vertical="center"/>
    </xf>
    <xf numFmtId="244" fontId="9"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5" fontId="9" fillId="0" borderId="23">
      <alignment horizontal="right" vertical="center"/>
    </xf>
    <xf numFmtId="239" fontId="9" fillId="0" borderId="23">
      <alignment horizontal="right" vertical="center"/>
    </xf>
    <xf numFmtId="245" fontId="9"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41" fontId="138" fillId="2" borderId="33" applyFont="0" applyFill="0" applyBorder="0"/>
    <xf numFmtId="235" fontId="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46" fontId="43" fillId="0" borderId="23">
      <alignment horizontal="right" vertical="center"/>
    </xf>
    <xf numFmtId="235" fontId="9" fillId="0" borderId="23">
      <alignment horizontal="right" vertical="center"/>
    </xf>
    <xf numFmtId="241" fontId="138" fillId="2" borderId="33" applyFont="0" applyFill="0" applyBorder="0"/>
    <xf numFmtId="241" fontId="138" fillId="2" borderId="33" applyFont="0" applyFill="0" applyBorder="0"/>
    <xf numFmtId="247" fontId="49" fillId="0" borderId="23">
      <alignment horizontal="right" vertical="center"/>
    </xf>
    <xf numFmtId="236" fontId="13" fillId="0" borderId="23">
      <alignment horizontal="right" vertical="center"/>
    </xf>
    <xf numFmtId="234" fontId="43" fillId="0" borderId="23">
      <alignment horizontal="right" vertical="center"/>
    </xf>
    <xf numFmtId="235" fontId="9" fillId="0" borderId="23">
      <alignment horizontal="right" vertical="center"/>
    </xf>
    <xf numFmtId="232" fontId="49" fillId="0" borderId="23">
      <alignment horizontal="right" vertical="center"/>
    </xf>
    <xf numFmtId="232" fontId="49"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4" fontId="43" fillId="0" borderId="23">
      <alignment horizontal="right" vertical="center"/>
    </xf>
    <xf numFmtId="232" fontId="49" fillId="0" borderId="23">
      <alignment horizontal="right" vertical="center"/>
    </xf>
    <xf numFmtId="241" fontId="138" fillId="2" borderId="33" applyFont="0" applyFill="0" applyBorder="0"/>
    <xf numFmtId="221" fontId="9" fillId="0" borderId="23">
      <alignment horizontal="right" vertical="center"/>
    </xf>
    <xf numFmtId="221" fontId="9" fillId="0" borderId="23">
      <alignment horizontal="right" vertical="center"/>
    </xf>
    <xf numFmtId="221" fontId="9" fillId="0" borderId="23">
      <alignment horizontal="right" vertical="center"/>
    </xf>
    <xf numFmtId="221" fontId="9" fillId="0" borderId="23">
      <alignment horizontal="right" vertical="center"/>
    </xf>
    <xf numFmtId="221" fontId="9" fillId="0" borderId="23">
      <alignment horizontal="right" vertical="center"/>
    </xf>
    <xf numFmtId="232" fontId="49" fillId="0" borderId="23">
      <alignment horizontal="right" vertical="center"/>
    </xf>
    <xf numFmtId="233" fontId="137" fillId="0" borderId="23">
      <alignment horizontal="right" vertical="center"/>
    </xf>
    <xf numFmtId="232" fontId="49" fillId="0" borderId="23">
      <alignment horizontal="right" vertical="center"/>
    </xf>
    <xf numFmtId="245" fontId="9" fillId="0" borderId="23">
      <alignment horizontal="right" vertical="center"/>
    </xf>
    <xf numFmtId="236" fontId="13" fillId="0" borderId="23">
      <alignment horizontal="right" vertical="center"/>
    </xf>
    <xf numFmtId="232" fontId="49" fillId="0" borderId="23">
      <alignment horizontal="right" vertical="center"/>
    </xf>
    <xf numFmtId="232" fontId="49" fillId="0" borderId="23">
      <alignment horizontal="right" vertical="center"/>
    </xf>
    <xf numFmtId="232" fontId="49" fillId="0" borderId="23">
      <alignment horizontal="right" vertical="center"/>
    </xf>
    <xf numFmtId="236" fontId="13" fillId="0" borderId="23">
      <alignment horizontal="right" vertical="center"/>
    </xf>
    <xf numFmtId="232" fontId="49" fillId="0" borderId="23">
      <alignment horizontal="right" vertical="center"/>
    </xf>
    <xf numFmtId="235" fontId="9" fillId="0" borderId="23">
      <alignment horizontal="right" vertical="center"/>
    </xf>
    <xf numFmtId="232" fontId="49" fillId="0" borderId="23">
      <alignment horizontal="right" vertical="center"/>
    </xf>
    <xf numFmtId="234" fontId="43" fillId="0" borderId="23">
      <alignment horizontal="right" vertical="center"/>
    </xf>
    <xf numFmtId="247" fontId="49" fillId="0" borderId="23">
      <alignment horizontal="right" vertical="center"/>
    </xf>
    <xf numFmtId="248" fontId="139" fillId="0" borderId="23">
      <alignment horizontal="right" vertical="center"/>
    </xf>
    <xf numFmtId="49" fontId="24" fillId="0" borderId="0" applyFill="0" applyBorder="0" applyAlignment="0"/>
    <xf numFmtId="249" fontId="4" fillId="0" borderId="0" applyFill="0" applyBorder="0" applyAlignment="0"/>
    <xf numFmtId="250" fontId="4" fillId="0" borderId="0" applyFill="0" applyBorder="0" applyAlignment="0"/>
    <xf numFmtId="178" fontId="49" fillId="0" borderId="23">
      <alignment horizontal="center"/>
    </xf>
    <xf numFmtId="251" fontId="140" fillId="0" borderId="0" applyNumberFormat="0" applyFont="0" applyFill="0" applyBorder="0" applyAlignment="0">
      <alignment horizontal="centerContinuous"/>
    </xf>
    <xf numFmtId="0" fontId="9" fillId="0" borderId="34"/>
    <xf numFmtId="0" fontId="49" fillId="0" borderId="0" applyNumberFormat="0" applyFill="0" applyBorder="0" applyAlignment="0" applyProtection="0"/>
    <xf numFmtId="0" fontId="4" fillId="0" borderId="0" applyNumberFormat="0" applyFill="0" applyBorder="0" applyAlignment="0" applyProtection="0"/>
    <xf numFmtId="0" fontId="118" fillId="0" borderId="0" applyNumberFormat="0" applyFill="0" applyBorder="0" applyAlignment="0" applyProtection="0"/>
    <xf numFmtId="0" fontId="54" fillId="0" borderId="4" applyNumberFormat="0" applyBorder="0" applyAlignment="0"/>
    <xf numFmtId="0" fontId="141" fillId="0" borderId="28" applyNumberFormat="0" applyBorder="0" applyAlignment="0">
      <alignment horizontal="center"/>
    </xf>
    <xf numFmtId="3" fontId="142" fillId="0" borderId="19" applyNumberFormat="0" applyBorder="0" applyAlignment="0"/>
    <xf numFmtId="0" fontId="143" fillId="0" borderId="4">
      <alignment horizontal="center" vertical="center" wrapText="1"/>
    </xf>
    <xf numFmtId="0" fontId="144" fillId="0" borderId="0" applyNumberFormat="0" applyFill="0" applyBorder="0" applyAlignment="0" applyProtection="0"/>
    <xf numFmtId="0" fontId="145" fillId="0" borderId="0">
      <alignment horizontal="center"/>
    </xf>
    <xf numFmtId="40" fontId="86" fillId="0" borderId="0"/>
    <xf numFmtId="0" fontId="146" fillId="23" borderId="6" applyNumberFormat="0" applyAlignment="0" applyProtection="0"/>
    <xf numFmtId="3" fontId="147" fillId="0" borderId="0" applyNumberFormat="0" applyFill="0" applyBorder="0" applyAlignment="0" applyProtection="0">
      <alignment horizontal="center" wrapText="1"/>
    </xf>
    <xf numFmtId="0" fontId="148" fillId="0" borderId="24" applyBorder="0" applyAlignment="0">
      <alignment horizontal="center" vertical="center"/>
    </xf>
    <xf numFmtId="0" fontId="149" fillId="0" borderId="0" applyNumberFormat="0" applyFill="0" applyBorder="0" applyAlignment="0" applyProtection="0">
      <alignment horizontal="centerContinuous"/>
    </xf>
    <xf numFmtId="0" fontId="87" fillId="0" borderId="35" applyNumberFormat="0" applyFill="0" applyBorder="0" applyAlignment="0" applyProtection="0">
      <alignment horizontal="center" vertical="center" wrapText="1"/>
    </xf>
    <xf numFmtId="0" fontId="150" fillId="0" borderId="36" applyNumberFormat="0" applyFill="0" applyAlignment="0" applyProtection="0"/>
    <xf numFmtId="0" fontId="151" fillId="0" borderId="37" applyNumberFormat="0" applyBorder="0" applyAlignment="0">
      <alignment vertical="center"/>
    </xf>
    <xf numFmtId="0" fontId="152" fillId="7" borderId="0" applyNumberFormat="0" applyBorder="0" applyAlignment="0" applyProtection="0"/>
    <xf numFmtId="0" fontId="106" fillId="0" borderId="38" applyNumberFormat="0" applyAlignment="0">
      <alignment horizontal="center"/>
    </xf>
    <xf numFmtId="0" fontId="153" fillId="30" borderId="0" applyNumberFormat="0" applyBorder="0" applyAlignment="0" applyProtection="0"/>
    <xf numFmtId="0" fontId="154" fillId="0" borderId="39">
      <alignment horizontal="center"/>
    </xf>
    <xf numFmtId="169" fontId="4" fillId="0" borderId="0" applyFont="0" applyFill="0" applyBorder="0" applyAlignment="0" applyProtection="0"/>
    <xf numFmtId="173" fontId="4" fillId="0" borderId="0" applyFont="0" applyFill="0" applyBorder="0" applyAlignment="0" applyProtection="0"/>
    <xf numFmtId="164" fontId="155" fillId="0" borderId="40" applyNumberFormat="0" applyFont="0" applyAlignment="0">
      <alignment horizontal="centerContinuous"/>
    </xf>
    <xf numFmtId="214" fontId="96" fillId="0" borderId="0" applyFont="0" applyFill="0" applyBorder="0" applyAlignment="0" applyProtection="0"/>
    <xf numFmtId="252" fontId="9" fillId="0" borderId="0" applyFont="0" applyFill="0" applyBorder="0" applyAlignment="0" applyProtection="0"/>
    <xf numFmtId="253" fontId="9" fillId="0" borderId="0" applyFon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91" fillId="0" borderId="41">
      <alignment horizontal="center"/>
    </xf>
    <xf numFmtId="250" fontId="49" fillId="0" borderId="0"/>
    <xf numFmtId="247" fontId="49" fillId="0" borderId="1"/>
    <xf numFmtId="0" fontId="158" fillId="0" borderId="0"/>
    <xf numFmtId="0" fontId="10" fillId="0" borderId="0"/>
    <xf numFmtId="3" fontId="49" fillId="0" borderId="0" applyNumberFormat="0" applyBorder="0" applyAlignment="0" applyProtection="0">
      <alignment horizontal="centerContinuous"/>
      <protection locked="0"/>
    </xf>
    <xf numFmtId="3" fontId="159" fillId="0" borderId="0">
      <protection locked="0"/>
    </xf>
    <xf numFmtId="0" fontId="158" fillId="0" borderId="0"/>
    <xf numFmtId="0" fontId="160" fillId="0" borderId="42" applyFill="0" applyBorder="0" applyAlignment="0">
      <alignment horizontal="center"/>
    </xf>
    <xf numFmtId="5" fontId="161" fillId="47" borderId="24">
      <alignment vertical="top"/>
    </xf>
    <xf numFmtId="0" fontId="162" fillId="48" borderId="1">
      <alignment horizontal="left" vertical="center"/>
    </xf>
    <xf numFmtId="6" fontId="163" fillId="49" borderId="24"/>
    <xf numFmtId="5" fontId="93" fillId="0" borderId="24">
      <alignment horizontal="left" vertical="top"/>
    </xf>
    <xf numFmtId="0" fontId="164" fillId="50" borderId="0">
      <alignment horizontal="left" vertical="center"/>
    </xf>
    <xf numFmtId="5" fontId="13" fillId="0" borderId="11">
      <alignment horizontal="left" vertical="top"/>
    </xf>
    <xf numFmtId="0" fontId="165" fillId="0" borderId="11">
      <alignment horizontal="left" vertical="center"/>
    </xf>
    <xf numFmtId="0" fontId="4" fillId="0" borderId="0" applyFont="0" applyFill="0" applyBorder="0" applyAlignment="0" applyProtection="0"/>
    <xf numFmtId="0" fontId="4" fillId="0" borderId="0" applyFont="0" applyFill="0" applyBorder="0" applyAlignment="0" applyProtection="0"/>
    <xf numFmtId="0" fontId="15" fillId="0" borderId="0"/>
    <xf numFmtId="42" fontId="10" fillId="0" borderId="0" applyFont="0" applyFill="0" applyBorder="0" applyAlignment="0" applyProtection="0"/>
    <xf numFmtId="254" fontId="4" fillId="0" borderId="0" applyFont="0" applyFill="0" applyBorder="0" applyAlignment="0" applyProtection="0"/>
    <xf numFmtId="42" fontId="72" fillId="0" borderId="0" applyFont="0" applyFill="0" applyBorder="0" applyAlignment="0" applyProtection="0"/>
    <xf numFmtId="44" fontId="72" fillId="0" borderId="0" applyFont="0" applyFill="0" applyBorder="0" applyAlignment="0" applyProtection="0"/>
    <xf numFmtId="0" fontId="166" fillId="0" borderId="0" applyNumberFormat="0" applyFont="0" applyFill="0" applyBorder="0" applyProtection="0">
      <alignment horizontal="center" vertical="center" wrapText="1"/>
    </xf>
    <xf numFmtId="0" fontId="4" fillId="0" borderId="0" applyFont="0" applyFill="0" applyBorder="0" applyAlignment="0" applyProtection="0"/>
    <xf numFmtId="0" fontId="4" fillId="0" borderId="0" applyFont="0" applyFill="0" applyBorder="0" applyAlignment="0" applyProtection="0"/>
    <xf numFmtId="0" fontId="167" fillId="6" borderId="0" applyNumberFormat="0" applyBorder="0" applyAlignment="0" applyProtection="0"/>
    <xf numFmtId="0" fontId="168" fillId="0" borderId="0" applyNumberFormat="0" applyFill="0" applyBorder="0" applyAlignment="0" applyProtection="0"/>
    <xf numFmtId="0" fontId="43" fillId="0" borderId="43" applyFont="0" applyBorder="0" applyAlignment="0">
      <alignment horizontal="center"/>
    </xf>
    <xf numFmtId="169" fontId="9" fillId="0" borderId="0" applyFont="0" applyFill="0" applyBorder="0" applyAlignment="0" applyProtection="0"/>
    <xf numFmtId="40" fontId="169" fillId="0" borderId="0" applyFont="0" applyFill="0" applyBorder="0" applyAlignment="0" applyProtection="0"/>
    <xf numFmtId="38" fontId="169" fillId="0" borderId="0" applyFon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9" fontId="170" fillId="0" borderId="0" applyBorder="0" applyAlignment="0" applyProtection="0"/>
    <xf numFmtId="0" fontId="171" fillId="0" borderId="0"/>
    <xf numFmtId="0" fontId="172" fillId="0" borderId="3"/>
    <xf numFmtId="0" fontId="64" fillId="0" borderId="0"/>
    <xf numFmtId="169" fontId="173" fillId="0" borderId="0" applyFont="0" applyFill="0" applyBorder="0" applyAlignment="0" applyProtection="0"/>
    <xf numFmtId="170" fontId="173"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2" fillId="0" borderId="0" applyFont="0" applyFill="0" applyBorder="0" applyAlignment="0" applyProtection="0"/>
    <xf numFmtId="0" fontId="112" fillId="0" borderId="0" applyFont="0" applyFill="0" applyBorder="0" applyAlignment="0" applyProtection="0"/>
    <xf numFmtId="172" fontId="4" fillId="0" borderId="0" applyFont="0" applyFill="0" applyBorder="0" applyAlignment="0" applyProtection="0"/>
    <xf numFmtId="227" fontId="4" fillId="0" borderId="0" applyFont="0" applyFill="0" applyBorder="0" applyAlignment="0" applyProtection="0"/>
    <xf numFmtId="0" fontId="112" fillId="0" borderId="0"/>
    <xf numFmtId="0" fontId="17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172" fontId="173" fillId="0" borderId="0" applyFont="0" applyFill="0" applyBorder="0" applyAlignment="0" applyProtection="0"/>
    <xf numFmtId="6" fontId="20" fillId="0" borderId="0" applyFont="0" applyFill="0" applyBorder="0" applyAlignment="0" applyProtection="0"/>
    <xf numFmtId="227" fontId="173"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175" fillId="0" borderId="0" applyFont="0" applyFill="0" applyBorder="0" applyAlignment="0" applyProtection="0"/>
    <xf numFmtId="0" fontId="175" fillId="0" borderId="0" applyFont="0" applyFill="0" applyBorder="0" applyAlignment="0" applyProtection="0"/>
    <xf numFmtId="0" fontId="107" fillId="0" borderId="0">
      <alignment vertical="center"/>
    </xf>
    <xf numFmtId="43" fontId="176"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 fillId="0" borderId="0" applyFont="0" applyFill="0" applyBorder="0" applyAlignment="0" applyProtection="0"/>
    <xf numFmtId="0" fontId="39" fillId="0" borderId="0"/>
    <xf numFmtId="43" fontId="3" fillId="0" borderId="0" applyFont="0" applyFill="0" applyBorder="0" applyAlignment="0" applyProtection="0"/>
    <xf numFmtId="0" fontId="2" fillId="0" borderId="0"/>
    <xf numFmtId="0" fontId="4" fillId="0" borderId="0"/>
    <xf numFmtId="0" fontId="176" fillId="0" borderId="0"/>
    <xf numFmtId="0" fontId="176" fillId="0" borderId="0"/>
    <xf numFmtId="0" fontId="176" fillId="0" borderId="0"/>
    <xf numFmtId="0" fontId="4" fillId="0" borderId="0"/>
    <xf numFmtId="0" fontId="1" fillId="0" borderId="0"/>
    <xf numFmtId="0" fontId="1" fillId="0" borderId="0"/>
    <xf numFmtId="0" fontId="39" fillId="0" borderId="0"/>
    <xf numFmtId="0" fontId="1" fillId="0" borderId="0"/>
    <xf numFmtId="43" fontId="1" fillId="0" borderId="0" applyFont="0" applyFill="0" applyBorder="0" applyAlignment="0" applyProtection="0"/>
    <xf numFmtId="0" fontId="1" fillId="0" borderId="0"/>
    <xf numFmtId="43" fontId="176" fillId="0" borderId="0" applyFont="0" applyFill="0" applyBorder="0" applyAlignment="0" applyProtection="0"/>
  </cellStyleXfs>
  <cellXfs count="189">
    <xf numFmtId="0" fontId="0" fillId="0" borderId="0" xfId="0"/>
    <xf numFmtId="0" fontId="6" fillId="0" borderId="0" xfId="1" applyFont="1" applyAlignment="1">
      <alignment horizontal="center" vertical="center" wrapText="1"/>
    </xf>
    <xf numFmtId="0" fontId="6" fillId="0" borderId="0" xfId="0" applyFont="1" applyAlignment="1">
      <alignment horizontal="center" vertical="center" wrapText="1"/>
    </xf>
    <xf numFmtId="164" fontId="86" fillId="0" borderId="1" xfId="986" applyNumberFormat="1" applyFont="1" applyBorder="1" applyAlignment="1">
      <alignment horizontal="center" vertical="center" wrapText="1"/>
    </xf>
    <xf numFmtId="0" fontId="113" fillId="0" borderId="0" xfId="0" applyFont="1" applyAlignment="1">
      <alignment horizontal="center" vertical="center" wrapText="1"/>
    </xf>
    <xf numFmtId="255" fontId="113" fillId="0" borderId="0" xfId="362" applyNumberFormat="1" applyFont="1" applyBorder="1" applyAlignment="1">
      <alignment horizontal="center" vertical="center" wrapText="1"/>
    </xf>
    <xf numFmtId="3" fontId="113" fillId="0" borderId="0" xfId="362" applyNumberFormat="1" applyFont="1" applyBorder="1" applyAlignment="1">
      <alignment horizontal="justify" vertical="center" wrapText="1"/>
    </xf>
    <xf numFmtId="164" fontId="113" fillId="0" borderId="44" xfId="362" applyNumberFormat="1" applyFont="1" applyBorder="1" applyAlignment="1">
      <alignment vertical="center" wrapText="1"/>
    </xf>
    <xf numFmtId="3" fontId="113" fillId="0" borderId="0" xfId="362" applyNumberFormat="1" applyFont="1" applyBorder="1" applyAlignment="1">
      <alignment horizontal="center"/>
    </xf>
    <xf numFmtId="0" fontId="113" fillId="0" borderId="0" xfId="0" applyFont="1"/>
    <xf numFmtId="0" fontId="113" fillId="0" borderId="0" xfId="1" applyFont="1" applyBorder="1" applyAlignment="1">
      <alignment horizontal="center" vertical="center" wrapText="1"/>
    </xf>
    <xf numFmtId="255" fontId="86" fillId="0" borderId="1" xfId="362" applyNumberFormat="1" applyFont="1" applyBorder="1" applyAlignment="1">
      <alignment horizontal="center" vertical="center" wrapText="1"/>
    </xf>
    <xf numFmtId="3" fontId="86" fillId="0" borderId="1" xfId="362" applyNumberFormat="1" applyFont="1" applyBorder="1" applyAlignment="1">
      <alignment horizontal="center" vertical="center" wrapText="1"/>
    </xf>
    <xf numFmtId="255" fontId="86" fillId="0" borderId="1" xfId="0" applyNumberFormat="1" applyFont="1" applyBorder="1" applyAlignment="1">
      <alignment horizontal="center" vertical="center" wrapText="1"/>
    </xf>
    <xf numFmtId="0" fontId="86" fillId="0" borderId="1" xfId="0" applyFont="1" applyBorder="1" applyAlignment="1">
      <alignment horizontal="justify" vertical="center" wrapText="1"/>
    </xf>
    <xf numFmtId="164" fontId="86" fillId="0" borderId="1" xfId="986" applyNumberFormat="1" applyFont="1" applyBorder="1" applyAlignment="1">
      <alignment horizontal="right" vertical="center"/>
    </xf>
    <xf numFmtId="164" fontId="86" fillId="0" borderId="0" xfId="0" applyNumberFormat="1" applyFont="1"/>
    <xf numFmtId="0" fontId="86" fillId="0" borderId="0" xfId="0" applyFont="1"/>
    <xf numFmtId="255" fontId="86" fillId="31" borderId="1" xfId="0" applyNumberFormat="1" applyFont="1" applyFill="1" applyBorder="1" applyAlignment="1">
      <alignment horizontal="center" vertical="center" wrapText="1"/>
    </xf>
    <xf numFmtId="4" fontId="86" fillId="31" borderId="1" xfId="0" applyNumberFormat="1" applyFont="1" applyFill="1" applyBorder="1" applyAlignment="1">
      <alignment horizontal="justify" vertical="center" wrapText="1"/>
    </xf>
    <xf numFmtId="164" fontId="86" fillId="31" borderId="1" xfId="989" applyNumberFormat="1" applyFont="1" applyFill="1" applyBorder="1" applyAlignment="1">
      <alignment horizontal="right" vertical="center"/>
    </xf>
    <xf numFmtId="0" fontId="113" fillId="0" borderId="1" xfId="0" applyFont="1" applyBorder="1" applyAlignment="1">
      <alignment horizontal="justify" vertical="center" wrapText="1"/>
    </xf>
    <xf numFmtId="255" fontId="113" fillId="31" borderId="1" xfId="0" applyNumberFormat="1" applyFont="1" applyFill="1" applyBorder="1" applyAlignment="1">
      <alignment horizontal="center" vertical="center" wrapText="1"/>
    </xf>
    <xf numFmtId="4" fontId="113" fillId="31" borderId="1" xfId="0" applyNumberFormat="1" applyFont="1" applyFill="1" applyBorder="1" applyAlignment="1">
      <alignment horizontal="justify" vertical="center" wrapText="1"/>
    </xf>
    <xf numFmtId="164" fontId="113" fillId="0" borderId="1" xfId="986" applyNumberFormat="1" applyFont="1" applyBorder="1" applyAlignment="1">
      <alignment horizontal="right" vertical="center"/>
    </xf>
    <xf numFmtId="164" fontId="113" fillId="31" borderId="1" xfId="989" applyNumberFormat="1" applyFont="1" applyFill="1" applyBorder="1" applyAlignment="1">
      <alignment horizontal="right" vertical="center"/>
    </xf>
    <xf numFmtId="255" fontId="113" fillId="0" borderId="0" xfId="0" applyNumberFormat="1" applyFont="1" applyAlignment="1">
      <alignment horizontal="center" vertical="center" wrapText="1"/>
    </xf>
    <xf numFmtId="0" fontId="113" fillId="0" borderId="0" xfId="0" applyFont="1" applyAlignment="1">
      <alignment horizontal="justify" vertical="center" wrapText="1"/>
    </xf>
    <xf numFmtId="164" fontId="113" fillId="0" borderId="0" xfId="986" applyNumberFormat="1" applyFont="1" applyAlignment="1">
      <alignment horizontal="right" vertical="center"/>
    </xf>
    <xf numFmtId="255" fontId="86" fillId="0" borderId="24" xfId="0" applyNumberFormat="1" applyFont="1" applyBorder="1" applyAlignment="1">
      <alignment horizontal="center" vertical="center" wrapText="1"/>
    </xf>
    <xf numFmtId="0" fontId="86" fillId="0" borderId="1" xfId="990" applyFont="1" applyFill="1" applyBorder="1" applyAlignment="1">
      <alignment horizontal="justify" vertical="center" wrapText="1"/>
    </xf>
    <xf numFmtId="164" fontId="86" fillId="0" borderId="24" xfId="986" applyNumberFormat="1" applyFont="1" applyBorder="1" applyAlignment="1">
      <alignment horizontal="right" vertical="center"/>
    </xf>
    <xf numFmtId="164" fontId="113" fillId="0" borderId="0" xfId="1" applyNumberFormat="1" applyFont="1" applyBorder="1" applyAlignment="1">
      <alignment horizontal="center" vertical="center" wrapText="1"/>
    </xf>
    <xf numFmtId="164" fontId="113" fillId="0" borderId="1" xfId="986" applyNumberFormat="1" applyFont="1" applyFill="1" applyBorder="1" applyAlignment="1">
      <alignment horizontal="right" vertical="center"/>
    </xf>
    <xf numFmtId="164" fontId="113" fillId="51" borderId="1" xfId="989" applyNumberFormat="1" applyFont="1" applyFill="1" applyBorder="1" applyAlignment="1">
      <alignment horizontal="right" vertical="center"/>
    </xf>
    <xf numFmtId="255" fontId="113" fillId="0" borderId="1" xfId="0" applyNumberFormat="1" applyFont="1" applyFill="1" applyBorder="1" applyAlignment="1">
      <alignment horizontal="center" vertical="center" wrapText="1"/>
    </xf>
    <xf numFmtId="0" fontId="113" fillId="0" borderId="1" xfId="0" applyFont="1" applyFill="1" applyBorder="1" applyAlignment="1">
      <alignment horizontal="justify" vertical="center" wrapText="1"/>
    </xf>
    <xf numFmtId="164" fontId="86" fillId="0" borderId="1" xfId="986" applyNumberFormat="1" applyFont="1" applyFill="1" applyBorder="1" applyAlignment="1">
      <alignment horizontal="right" vertical="center"/>
    </xf>
    <xf numFmtId="255" fontId="86" fillId="0" borderId="1" xfId="1" applyNumberFormat="1" applyFont="1" applyBorder="1" applyAlignment="1">
      <alignment horizontal="center" vertical="center" wrapText="1"/>
    </xf>
    <xf numFmtId="0" fontId="86" fillId="0" borderId="1" xfId="1" applyFont="1" applyBorder="1" applyAlignment="1">
      <alignment horizontal="justify" vertical="center" wrapText="1"/>
    </xf>
    <xf numFmtId="0" fontId="86" fillId="0" borderId="0" xfId="1" applyFont="1"/>
    <xf numFmtId="4" fontId="113" fillId="0" borderId="1" xfId="0" applyNumberFormat="1" applyFont="1" applyFill="1" applyBorder="1" applyAlignment="1">
      <alignment horizontal="justify" vertical="center" wrapText="1"/>
    </xf>
    <xf numFmtId="255" fontId="113" fillId="0" borderId="0" xfId="0" applyNumberFormat="1" applyFont="1" applyBorder="1" applyAlignment="1">
      <alignment horizontal="center" vertical="center" wrapText="1"/>
    </xf>
    <xf numFmtId="0" fontId="113" fillId="0" borderId="0" xfId="0" applyFont="1" applyBorder="1" applyAlignment="1">
      <alignment horizontal="justify" vertical="center" wrapText="1"/>
    </xf>
    <xf numFmtId="164" fontId="113" fillId="0" borderId="0" xfId="986" applyNumberFormat="1" applyFont="1" applyBorder="1" applyAlignment="1">
      <alignment horizontal="right" vertical="center"/>
    </xf>
    <xf numFmtId="3" fontId="86" fillId="0" borderId="1" xfId="0" applyNumberFormat="1" applyFont="1" applyFill="1" applyBorder="1" applyAlignment="1">
      <alignment horizontal="center" vertical="center"/>
    </xf>
    <xf numFmtId="4" fontId="86" fillId="0" borderId="1" xfId="0" applyNumberFormat="1" applyFont="1" applyFill="1" applyBorder="1" applyAlignment="1">
      <alignment horizontal="justify" vertical="center" wrapText="1"/>
    </xf>
    <xf numFmtId="3" fontId="113" fillId="0" borderId="1" xfId="0" applyNumberFormat="1" applyFont="1" applyFill="1" applyBorder="1" applyAlignment="1">
      <alignment horizontal="center" vertical="center"/>
    </xf>
    <xf numFmtId="0" fontId="86" fillId="0" borderId="1" xfId="0" applyFont="1" applyFill="1" applyBorder="1" applyAlignment="1">
      <alignment horizontal="justify" vertical="center" wrapText="1"/>
    </xf>
    <xf numFmtId="0" fontId="113" fillId="0" borderId="1" xfId="0" applyFont="1" applyFill="1" applyBorder="1" applyAlignment="1">
      <alignment vertical="center" wrapText="1"/>
    </xf>
    <xf numFmtId="0" fontId="113" fillId="0" borderId="1" xfId="995" applyFont="1" applyFill="1" applyBorder="1" applyAlignment="1">
      <alignment vertical="center" wrapText="1"/>
    </xf>
    <xf numFmtId="0" fontId="113" fillId="0" borderId="1" xfId="996" applyFont="1" applyFill="1" applyBorder="1" applyAlignment="1">
      <alignment horizontal="justify" vertical="center" wrapText="1"/>
    </xf>
    <xf numFmtId="3" fontId="113" fillId="0" borderId="1" xfId="989" applyNumberFormat="1" applyFont="1" applyFill="1" applyBorder="1" applyAlignment="1">
      <alignment horizontal="justify" vertical="center" wrapText="1"/>
    </xf>
    <xf numFmtId="4" fontId="113" fillId="0" borderId="8" xfId="0" applyNumberFormat="1" applyFont="1" applyFill="1" applyBorder="1" applyAlignment="1">
      <alignment horizontal="justify" vertical="center" wrapText="1"/>
    </xf>
    <xf numFmtId="3" fontId="86" fillId="0" borderId="1" xfId="0" applyNumberFormat="1" applyFont="1" applyFill="1" applyBorder="1" applyAlignment="1">
      <alignment horizontal="justify" vertical="center" wrapText="1"/>
    </xf>
    <xf numFmtId="0" fontId="113" fillId="0" borderId="1" xfId="0" applyFont="1" applyFill="1" applyBorder="1" applyAlignment="1">
      <alignment horizontal="center" vertical="center"/>
    </xf>
    <xf numFmtId="164" fontId="113" fillId="31" borderId="1" xfId="986" applyNumberFormat="1" applyFont="1" applyFill="1" applyBorder="1" applyAlignment="1">
      <alignment horizontal="right" vertical="center"/>
    </xf>
    <xf numFmtId="4" fontId="113" fillId="0" borderId="24" xfId="0" applyNumberFormat="1" applyFont="1" applyFill="1" applyBorder="1" applyAlignment="1">
      <alignment horizontal="justify" vertical="center" wrapText="1"/>
    </xf>
    <xf numFmtId="3" fontId="86" fillId="0" borderId="1" xfId="989" applyNumberFormat="1" applyFont="1" applyFill="1" applyBorder="1" applyAlignment="1">
      <alignment horizontal="justify" vertical="center" wrapText="1"/>
    </xf>
    <xf numFmtId="3" fontId="113" fillId="0" borderId="1" xfId="0" applyNumberFormat="1" applyFont="1" applyFill="1" applyBorder="1" applyAlignment="1">
      <alignment horizontal="justify" vertical="center" wrapText="1"/>
    </xf>
    <xf numFmtId="1" fontId="113" fillId="0" borderId="1" xfId="997" applyNumberFormat="1" applyFont="1" applyFill="1" applyBorder="1" applyAlignment="1">
      <alignment horizontal="justify" vertical="center" wrapText="1"/>
    </xf>
    <xf numFmtId="1" fontId="86" fillId="0" borderId="1" xfId="997" applyNumberFormat="1" applyFont="1" applyFill="1" applyBorder="1" applyAlignment="1">
      <alignment horizontal="justify" vertical="center" wrapText="1"/>
    </xf>
    <xf numFmtId="3" fontId="113" fillId="31" borderId="1" xfId="989" applyNumberFormat="1" applyFont="1" applyFill="1" applyBorder="1" applyAlignment="1">
      <alignment horizontal="justify" vertical="center" wrapText="1"/>
    </xf>
    <xf numFmtId="1" fontId="113" fillId="0" borderId="1" xfId="0" applyNumberFormat="1" applyFont="1" applyFill="1" applyBorder="1" applyAlignment="1">
      <alignment horizontal="center" vertical="center" wrapText="1"/>
    </xf>
    <xf numFmtId="3" fontId="86" fillId="0" borderId="8" xfId="0" applyNumberFormat="1" applyFont="1" applyFill="1" applyBorder="1" applyAlignment="1">
      <alignment horizontal="center" vertical="center"/>
    </xf>
    <xf numFmtId="4" fontId="86" fillId="0" borderId="8" xfId="0" applyNumberFormat="1" applyFont="1" applyFill="1" applyBorder="1" applyAlignment="1">
      <alignment horizontal="justify" vertical="center" wrapText="1"/>
    </xf>
    <xf numFmtId="3" fontId="113" fillId="0" borderId="1" xfId="0" applyNumberFormat="1" applyFont="1" applyFill="1" applyBorder="1" applyAlignment="1">
      <alignment horizontal="center" vertical="center" wrapText="1"/>
    </xf>
    <xf numFmtId="164" fontId="86" fillId="0" borderId="8" xfId="986" applyNumberFormat="1" applyFont="1" applyFill="1" applyBorder="1" applyAlignment="1">
      <alignment horizontal="right" vertical="center"/>
    </xf>
    <xf numFmtId="0" fontId="113" fillId="0" borderId="1" xfId="0" applyFont="1" applyFill="1" applyBorder="1" applyAlignment="1">
      <alignment horizontal="center" vertical="center" wrapText="1"/>
    </xf>
    <xf numFmtId="3" fontId="86" fillId="0" borderId="1" xfId="0" applyNumberFormat="1" applyFont="1" applyFill="1" applyBorder="1" applyAlignment="1">
      <alignment horizontal="center" vertical="center" wrapText="1"/>
    </xf>
    <xf numFmtId="164" fontId="86" fillId="31" borderId="1" xfId="986" applyNumberFormat="1" applyFont="1" applyFill="1" applyBorder="1" applyAlignment="1">
      <alignment horizontal="right" vertical="center"/>
    </xf>
    <xf numFmtId="3" fontId="113" fillId="0" borderId="1" xfId="0" applyNumberFormat="1" applyFont="1" applyFill="1" applyBorder="1" applyAlignment="1">
      <alignment horizontal="left" vertical="center" wrapText="1"/>
    </xf>
    <xf numFmtId="164" fontId="113" fillId="0" borderId="1" xfId="989" applyNumberFormat="1" applyFont="1" applyFill="1" applyBorder="1" applyAlignment="1">
      <alignment vertical="center"/>
    </xf>
    <xf numFmtId="164" fontId="86" fillId="0" borderId="1" xfId="989" applyNumberFormat="1" applyFont="1" applyFill="1" applyBorder="1" applyAlignment="1">
      <alignment vertical="center"/>
    </xf>
    <xf numFmtId="164" fontId="86" fillId="0" borderId="1" xfId="986" applyNumberFormat="1" applyFont="1" applyBorder="1" applyAlignment="1">
      <alignment horizontal="center" vertical="center" wrapText="1"/>
    </xf>
    <xf numFmtId="164" fontId="86" fillId="0" borderId="1" xfId="986" applyNumberFormat="1" applyFont="1" applyBorder="1" applyAlignment="1">
      <alignment horizontal="center" vertical="center" wrapText="1"/>
    </xf>
    <xf numFmtId="255" fontId="113" fillId="0" borderId="1" xfId="0" applyNumberFormat="1" applyFont="1" applyBorder="1" applyAlignment="1">
      <alignment horizontal="center" vertical="center" wrapText="1"/>
    </xf>
    <xf numFmtId="164" fontId="113" fillId="0" borderId="0" xfId="0" applyNumberFormat="1" applyFont="1"/>
    <xf numFmtId="255" fontId="86" fillId="0" borderId="0" xfId="0" applyNumberFormat="1" applyFont="1" applyBorder="1" applyAlignment="1">
      <alignment horizontal="center" vertical="center" wrapText="1"/>
    </xf>
    <xf numFmtId="0" fontId="86" fillId="0" borderId="0" xfId="0" applyFont="1" applyBorder="1" applyAlignment="1">
      <alignment horizontal="justify" vertical="center" wrapText="1"/>
    </xf>
    <xf numFmtId="164" fontId="86" fillId="0" borderId="0" xfId="986" applyNumberFormat="1" applyFont="1" applyFill="1" applyBorder="1" applyAlignment="1">
      <alignment horizontal="right" vertical="center"/>
    </xf>
    <xf numFmtId="164" fontId="86" fillId="0" borderId="0" xfId="986" applyNumberFormat="1" applyFont="1" applyBorder="1" applyAlignment="1">
      <alignment horizontal="right" vertical="center"/>
    </xf>
    <xf numFmtId="3" fontId="86" fillId="0" borderId="1" xfId="362" applyNumberFormat="1" applyFont="1" applyBorder="1" applyAlignment="1">
      <alignment horizontal="center" vertical="center" wrapText="1"/>
    </xf>
    <xf numFmtId="164" fontId="86" fillId="0" borderId="1" xfId="986" applyNumberFormat="1" applyFont="1" applyBorder="1" applyAlignment="1">
      <alignment horizontal="center" vertical="center" wrapText="1"/>
    </xf>
    <xf numFmtId="164" fontId="113" fillId="0" borderId="1" xfId="986" applyNumberFormat="1" applyFont="1" applyFill="1" applyBorder="1" applyAlignment="1">
      <alignment vertical="center"/>
    </xf>
    <xf numFmtId="3" fontId="113" fillId="0" borderId="24" xfId="0" applyNumberFormat="1" applyFont="1" applyFill="1" applyBorder="1" applyAlignment="1">
      <alignment horizontal="center" vertical="center"/>
    </xf>
    <xf numFmtId="164" fontId="113" fillId="0" borderId="24" xfId="986" applyNumberFormat="1" applyFont="1" applyBorder="1" applyAlignment="1">
      <alignment horizontal="right" vertical="center"/>
    </xf>
    <xf numFmtId="164" fontId="113" fillId="0" borderId="24" xfId="986" applyNumberFormat="1" applyFont="1" applyFill="1" applyBorder="1" applyAlignment="1">
      <alignment horizontal="right" vertical="center"/>
    </xf>
    <xf numFmtId="164" fontId="113" fillId="31" borderId="24" xfId="989" applyNumberFormat="1" applyFont="1" applyFill="1" applyBorder="1" applyAlignment="1">
      <alignment horizontal="right" vertical="center"/>
    </xf>
    <xf numFmtId="3" fontId="86" fillId="0" borderId="1" xfId="0" applyNumberFormat="1" applyFont="1" applyFill="1" applyBorder="1" applyAlignment="1">
      <alignment horizontal="left" vertical="center" wrapText="1"/>
    </xf>
    <xf numFmtId="164" fontId="178" fillId="0" borderId="1" xfId="986" applyNumberFormat="1" applyFont="1" applyBorder="1" applyAlignment="1">
      <alignment horizontal="right" vertical="center"/>
    </xf>
    <xf numFmtId="3" fontId="113" fillId="0" borderId="1" xfId="373" applyNumberFormat="1" applyFont="1" applyFill="1" applyBorder="1" applyAlignment="1">
      <alignment horizontal="justify" vertical="center" wrapText="1"/>
    </xf>
    <xf numFmtId="0" fontId="113" fillId="0" borderId="1" xfId="0" applyFont="1" applyBorder="1" applyAlignment="1">
      <alignment vertical="center" wrapText="1"/>
    </xf>
    <xf numFmtId="3" fontId="113" fillId="0" borderId="1" xfId="1000" applyNumberFormat="1" applyFont="1" applyFill="1" applyBorder="1" applyAlignment="1">
      <alignment horizontal="justify" vertical="center" wrapText="1"/>
    </xf>
    <xf numFmtId="0" fontId="178" fillId="0" borderId="1" xfId="0" applyFont="1" applyBorder="1" applyAlignment="1">
      <alignment horizontal="justify" vertical="center" wrapText="1"/>
    </xf>
    <xf numFmtId="255" fontId="86" fillId="0" borderId="8" xfId="362" applyNumberFormat="1" applyFont="1" applyBorder="1" applyAlignment="1">
      <alignment horizontal="center" vertical="center" wrapText="1"/>
    </xf>
    <xf numFmtId="164" fontId="86" fillId="0" borderId="1" xfId="986" applyNumberFormat="1" applyFont="1" applyBorder="1" applyAlignment="1">
      <alignment horizontal="center" vertical="center" wrapText="1"/>
    </xf>
    <xf numFmtId="0" fontId="113" fillId="0" borderId="0" xfId="0" applyFont="1" applyAlignment="1">
      <alignment horizontal="justify" vertical="center" wrapText="1"/>
    </xf>
    <xf numFmtId="255" fontId="86" fillId="0" borderId="1" xfId="362" applyNumberFormat="1" applyFont="1" applyBorder="1" applyAlignment="1">
      <alignment horizontal="center" vertical="center" wrapText="1"/>
    </xf>
    <xf numFmtId="3" fontId="86" fillId="0" borderId="1" xfId="362" applyNumberFormat="1" applyFont="1" applyBorder="1" applyAlignment="1">
      <alignment horizontal="center" vertical="center" wrapText="1"/>
    </xf>
    <xf numFmtId="0" fontId="86" fillId="0" borderId="0" xfId="0" applyFont="1" applyBorder="1"/>
    <xf numFmtId="0" fontId="6" fillId="0" borderId="0" xfId="1" applyFont="1" applyFill="1" applyAlignment="1">
      <alignment horizontal="center" vertical="center" wrapText="1"/>
    </xf>
    <xf numFmtId="0" fontId="6" fillId="0" borderId="0" xfId="0" applyFont="1" applyFill="1" applyAlignment="1">
      <alignment horizontal="center" vertical="center" wrapText="1"/>
    </xf>
    <xf numFmtId="255" fontId="113" fillId="0" borderId="0" xfId="362" applyNumberFormat="1" applyFont="1" applyFill="1" applyBorder="1" applyAlignment="1">
      <alignment horizontal="center" vertical="center" wrapText="1"/>
    </xf>
    <xf numFmtId="3" fontId="113" fillId="0" borderId="0" xfId="362" applyNumberFormat="1" applyFont="1" applyFill="1" applyBorder="1" applyAlignment="1">
      <alignment horizontal="justify" vertical="center" wrapText="1"/>
    </xf>
    <xf numFmtId="164" fontId="113" fillId="0" borderId="0" xfId="986" applyNumberFormat="1" applyFont="1" applyFill="1" applyBorder="1" applyAlignment="1">
      <alignment horizontal="right" vertical="center"/>
    </xf>
    <xf numFmtId="164" fontId="113" fillId="0" borderId="44" xfId="362" applyNumberFormat="1" applyFont="1" applyFill="1" applyBorder="1" applyAlignment="1">
      <alignment vertical="center" wrapText="1"/>
    </xf>
    <xf numFmtId="3" fontId="113" fillId="0" borderId="0" xfId="362" applyNumberFormat="1" applyFont="1" applyFill="1" applyBorder="1" applyAlignment="1">
      <alignment horizontal="center"/>
    </xf>
    <xf numFmtId="0" fontId="113" fillId="0" borderId="0" xfId="0" applyFont="1" applyFill="1"/>
    <xf numFmtId="0" fontId="113" fillId="0" borderId="0" xfId="1" applyFont="1" applyFill="1" applyBorder="1" applyAlignment="1">
      <alignment horizontal="center" vertical="center" wrapText="1"/>
    </xf>
    <xf numFmtId="0" fontId="113" fillId="0" borderId="0" xfId="0" applyFont="1" applyFill="1" applyAlignment="1">
      <alignment horizontal="center" vertical="center" wrapText="1"/>
    </xf>
    <xf numFmtId="164" fontId="86" fillId="0" borderId="1" xfId="986" applyNumberFormat="1" applyFont="1" applyFill="1" applyBorder="1" applyAlignment="1">
      <alignment horizontal="center" vertical="center" wrapText="1"/>
    </xf>
    <xf numFmtId="255" fontId="86" fillId="0" borderId="1" xfId="362" applyNumberFormat="1" applyFont="1" applyFill="1" applyBorder="1" applyAlignment="1">
      <alignment horizontal="center" vertical="center" wrapText="1"/>
    </xf>
    <xf numFmtId="3" fontId="86" fillId="0" borderId="1" xfId="362" applyNumberFormat="1" applyFont="1" applyFill="1" applyBorder="1" applyAlignment="1">
      <alignment horizontal="center" vertical="center" wrapText="1"/>
    </xf>
    <xf numFmtId="164" fontId="113" fillId="0" borderId="0" xfId="1" applyNumberFormat="1" applyFont="1" applyFill="1" applyBorder="1" applyAlignment="1">
      <alignment horizontal="center" vertical="center" wrapText="1"/>
    </xf>
    <xf numFmtId="255" fontId="86" fillId="0" borderId="1" xfId="0" applyNumberFormat="1" applyFont="1" applyFill="1" applyBorder="1" applyAlignment="1">
      <alignment horizontal="center" vertical="center" wrapText="1"/>
    </xf>
    <xf numFmtId="0" fontId="86" fillId="0" borderId="0" xfId="0" applyFont="1" applyFill="1"/>
    <xf numFmtId="164" fontId="86" fillId="0" borderId="1" xfId="989" applyNumberFormat="1" applyFont="1" applyFill="1" applyBorder="1" applyAlignment="1">
      <alignment horizontal="right" vertical="center"/>
    </xf>
    <xf numFmtId="164" fontId="113" fillId="0" borderId="1" xfId="989" applyNumberFormat="1" applyFont="1" applyFill="1" applyBorder="1" applyAlignment="1">
      <alignment horizontal="right" vertical="center"/>
    </xf>
    <xf numFmtId="255" fontId="86" fillId="0" borderId="24" xfId="0" applyNumberFormat="1" applyFont="1" applyFill="1" applyBorder="1" applyAlignment="1">
      <alignment horizontal="center" vertical="center" wrapText="1"/>
    </xf>
    <xf numFmtId="164" fontId="86" fillId="0" borderId="24" xfId="986" applyNumberFormat="1" applyFont="1" applyFill="1" applyBorder="1" applyAlignment="1">
      <alignment horizontal="right" vertical="center"/>
    </xf>
    <xf numFmtId="255" fontId="113" fillId="0" borderId="0" xfId="0" applyNumberFormat="1" applyFont="1" applyFill="1" applyAlignment="1">
      <alignment horizontal="center" vertical="center" wrapText="1"/>
    </xf>
    <xf numFmtId="0" fontId="113" fillId="0" borderId="0" xfId="0" applyFont="1" applyFill="1" applyAlignment="1">
      <alignment horizontal="justify" vertical="center" wrapText="1"/>
    </xf>
    <xf numFmtId="164" fontId="113" fillId="0" borderId="0" xfId="986" applyNumberFormat="1" applyFont="1" applyFill="1" applyAlignment="1">
      <alignment horizontal="right" vertical="center"/>
    </xf>
    <xf numFmtId="0" fontId="179" fillId="0" borderId="1" xfId="0" applyFont="1" applyFill="1" applyBorder="1" applyAlignment="1">
      <alignment vertical="center"/>
    </xf>
    <xf numFmtId="164" fontId="113" fillId="0" borderId="1" xfId="989" applyNumberFormat="1" applyFont="1" applyFill="1" applyBorder="1" applyAlignment="1">
      <alignment vertical="center" wrapText="1"/>
    </xf>
    <xf numFmtId="0" fontId="113" fillId="0" borderId="1" xfId="0" applyFont="1" applyFill="1" applyBorder="1" applyAlignment="1">
      <alignment vertical="center"/>
    </xf>
    <xf numFmtId="3" fontId="113" fillId="0" borderId="1" xfId="591" applyNumberFormat="1" applyFont="1" applyFill="1" applyBorder="1" applyAlignment="1">
      <alignment horizontal="center" vertical="center"/>
    </xf>
    <xf numFmtId="4" fontId="113" fillId="0" borderId="1" xfId="591" applyNumberFormat="1" applyFont="1" applyFill="1" applyBorder="1" applyAlignment="1">
      <alignment horizontal="justify" vertical="center" wrapText="1"/>
    </xf>
    <xf numFmtId="0" fontId="113" fillId="0" borderId="1" xfId="0" applyFont="1" applyBorder="1"/>
    <xf numFmtId="4" fontId="113" fillId="0" borderId="1" xfId="585" applyNumberFormat="1" applyFont="1" applyFill="1" applyBorder="1" applyAlignment="1" applyProtection="1">
      <alignment horizontal="justify" vertical="center" wrapText="1"/>
    </xf>
    <xf numFmtId="4" fontId="113" fillId="0" borderId="1" xfId="590" applyNumberFormat="1" applyFont="1" applyFill="1" applyBorder="1" applyAlignment="1">
      <alignment horizontal="justify" vertical="center" wrapText="1"/>
    </xf>
    <xf numFmtId="255" fontId="113" fillId="0" borderId="1" xfId="0" applyNumberFormat="1" applyFont="1" applyFill="1" applyBorder="1" applyAlignment="1">
      <alignment horizontal="left" vertical="center" wrapText="1"/>
    </xf>
    <xf numFmtId="0" fontId="113" fillId="0" borderId="1" xfId="0" applyFont="1" applyFill="1" applyBorder="1" applyAlignment="1">
      <alignment horizontal="left" vertical="center" wrapText="1"/>
    </xf>
    <xf numFmtId="0" fontId="113" fillId="0" borderId="1" xfId="0" applyFont="1" applyFill="1" applyBorder="1"/>
    <xf numFmtId="3" fontId="86" fillId="0" borderId="24" xfId="0" applyNumberFormat="1" applyFont="1" applyFill="1" applyBorder="1" applyAlignment="1">
      <alignment horizontal="center" vertical="center"/>
    </xf>
    <xf numFmtId="4" fontId="86" fillId="0" borderId="24" xfId="0" applyNumberFormat="1" applyFont="1" applyFill="1" applyBorder="1" applyAlignment="1">
      <alignment horizontal="justify" vertical="center" wrapText="1"/>
    </xf>
    <xf numFmtId="164" fontId="86" fillId="0" borderId="0" xfId="1" applyNumberFormat="1" applyFont="1"/>
    <xf numFmtId="0" fontId="86" fillId="0" borderId="1" xfId="0" applyFont="1" applyBorder="1"/>
    <xf numFmtId="0" fontId="113" fillId="0" borderId="1" xfId="1001" applyFont="1" applyBorder="1" applyAlignment="1">
      <alignment horizontal="justify" vertical="center" wrapText="1"/>
    </xf>
    <xf numFmtId="164" fontId="113" fillId="0" borderId="1" xfId="1002" applyNumberFormat="1" applyFont="1" applyBorder="1" applyAlignment="1">
      <alignment horizontal="right" vertical="center"/>
    </xf>
    <xf numFmtId="3" fontId="113" fillId="0" borderId="1" xfId="989" applyNumberFormat="1" applyFont="1" applyFill="1" applyBorder="1" applyAlignment="1">
      <alignment horizontal="left" vertical="center" wrapText="1"/>
    </xf>
    <xf numFmtId="164" fontId="113" fillId="0" borderId="8" xfId="986" applyNumberFormat="1" applyFont="1" applyBorder="1" applyAlignment="1">
      <alignment horizontal="right" vertical="center"/>
    </xf>
    <xf numFmtId="3" fontId="86" fillId="0" borderId="1" xfId="373" applyNumberFormat="1" applyFont="1" applyFill="1" applyBorder="1" applyAlignment="1">
      <alignment horizontal="justify" vertical="center" wrapText="1"/>
    </xf>
    <xf numFmtId="0" fontId="178" fillId="0" borderId="1" xfId="1003" applyFont="1" applyFill="1" applyBorder="1" applyAlignment="1">
      <alignment horizontal="justify" vertical="center" wrapText="1"/>
    </xf>
    <xf numFmtId="164" fontId="178" fillId="0" borderId="1" xfId="1004" applyNumberFormat="1" applyFont="1" applyFill="1" applyBorder="1" applyAlignment="1">
      <alignment horizontal="right" vertical="center"/>
    </xf>
    <xf numFmtId="255" fontId="113" fillId="0" borderId="1" xfId="0" applyNumberFormat="1" applyFont="1" applyFill="1" applyBorder="1" applyAlignment="1">
      <alignment horizontal="justify" vertical="center" wrapText="1"/>
    </xf>
    <xf numFmtId="255" fontId="113" fillId="0" borderId="0" xfId="0" applyNumberFormat="1" applyFont="1" applyAlignment="1">
      <alignment vertical="center" wrapText="1"/>
    </xf>
    <xf numFmtId="3" fontId="5" fillId="0" borderId="0" xfId="362" applyNumberFormat="1" applyFont="1" applyBorder="1" applyAlignment="1">
      <alignment horizontal="center" vertical="center" wrapText="1"/>
    </xf>
    <xf numFmtId="3" fontId="6" fillId="0" borderId="0" xfId="362" applyNumberFormat="1" applyFont="1" applyBorder="1" applyAlignment="1">
      <alignment horizontal="center" vertical="center" wrapText="1"/>
    </xf>
    <xf numFmtId="255" fontId="86" fillId="0" borderId="1" xfId="362" applyNumberFormat="1" applyFont="1" applyBorder="1" applyAlignment="1">
      <alignment horizontal="center" vertical="center" wrapText="1"/>
    </xf>
    <xf numFmtId="3" fontId="86" fillId="0" borderId="1" xfId="362" applyNumberFormat="1" applyFont="1" applyBorder="1" applyAlignment="1">
      <alignment horizontal="center" vertical="center" wrapText="1"/>
    </xf>
    <xf numFmtId="164" fontId="86" fillId="0" borderId="1" xfId="986" applyNumberFormat="1" applyFont="1" applyBorder="1" applyAlignment="1">
      <alignment horizontal="center" vertical="center" wrapText="1"/>
    </xf>
    <xf numFmtId="164" fontId="113" fillId="0" borderId="44" xfId="362" applyNumberFormat="1" applyFont="1" applyBorder="1" applyAlignment="1">
      <alignment horizontal="right" vertical="center" wrapText="1"/>
    </xf>
    <xf numFmtId="255" fontId="113" fillId="0" borderId="0" xfId="0" applyNumberFormat="1" applyFont="1" applyAlignment="1">
      <alignment horizontal="justify" vertical="center" wrapText="1"/>
    </xf>
    <xf numFmtId="164" fontId="86" fillId="0" borderId="23" xfId="986" applyNumberFormat="1" applyFont="1" applyBorder="1" applyAlignment="1">
      <alignment horizontal="center" vertical="center" wrapText="1"/>
    </xf>
    <xf numFmtId="164" fontId="86" fillId="0" borderId="21" xfId="986" applyNumberFormat="1" applyFont="1" applyBorder="1" applyAlignment="1">
      <alignment horizontal="center" vertical="center" wrapText="1"/>
    </xf>
    <xf numFmtId="164" fontId="86" fillId="0" borderId="45" xfId="986" applyNumberFormat="1" applyFont="1" applyBorder="1" applyAlignment="1">
      <alignment horizontal="center" vertical="center" wrapText="1"/>
    </xf>
    <xf numFmtId="164" fontId="86" fillId="0" borderId="24" xfId="986" applyNumberFormat="1" applyFont="1" applyBorder="1" applyAlignment="1">
      <alignment horizontal="center" vertical="center" wrapText="1"/>
    </xf>
    <xf numFmtId="164" fontId="86" fillId="0" borderId="8" xfId="986" applyNumberFormat="1" applyFont="1" applyBorder="1" applyAlignment="1">
      <alignment horizontal="center" vertical="center" wrapText="1"/>
    </xf>
    <xf numFmtId="164" fontId="86" fillId="0" borderId="47" xfId="986" applyNumberFormat="1" applyFont="1" applyBorder="1" applyAlignment="1">
      <alignment horizontal="center" vertical="center" wrapText="1"/>
    </xf>
    <xf numFmtId="164" fontId="86" fillId="0" borderId="46" xfId="986" applyNumberFormat="1" applyFont="1" applyBorder="1" applyAlignment="1">
      <alignment horizontal="center" vertical="center" wrapText="1"/>
    </xf>
    <xf numFmtId="164" fontId="86" fillId="0" borderId="48" xfId="986" applyNumberFormat="1" applyFont="1" applyBorder="1" applyAlignment="1">
      <alignment horizontal="center" vertical="center" wrapText="1"/>
    </xf>
    <xf numFmtId="164" fontId="86" fillId="0" borderId="49" xfId="986" applyNumberFormat="1" applyFont="1" applyBorder="1" applyAlignment="1">
      <alignment horizontal="center" vertical="center" wrapText="1"/>
    </xf>
    <xf numFmtId="164" fontId="86" fillId="0" borderId="11" xfId="986" applyNumberFormat="1" applyFont="1" applyBorder="1" applyAlignment="1">
      <alignment horizontal="center" vertical="center" wrapText="1"/>
    </xf>
    <xf numFmtId="255" fontId="86" fillId="0" borderId="24" xfId="362" applyNumberFormat="1" applyFont="1" applyBorder="1" applyAlignment="1">
      <alignment horizontal="center" vertical="center" wrapText="1"/>
    </xf>
    <xf numFmtId="255" fontId="86" fillId="0" borderId="11" xfId="362" applyNumberFormat="1" applyFont="1" applyBorder="1" applyAlignment="1">
      <alignment horizontal="center" vertical="center" wrapText="1"/>
    </xf>
    <xf numFmtId="255" fontId="86" fillId="0" borderId="8" xfId="362" applyNumberFormat="1" applyFont="1" applyBorder="1" applyAlignment="1">
      <alignment horizontal="center" vertical="center" wrapText="1"/>
    </xf>
    <xf numFmtId="3" fontId="86" fillId="0" borderId="24" xfId="362" applyNumberFormat="1" applyFont="1" applyBorder="1" applyAlignment="1">
      <alignment horizontal="center" vertical="center" wrapText="1"/>
    </xf>
    <xf numFmtId="3" fontId="86" fillId="0" borderId="11" xfId="362" applyNumberFormat="1" applyFont="1" applyBorder="1" applyAlignment="1">
      <alignment horizontal="center" vertical="center" wrapText="1"/>
    </xf>
    <xf numFmtId="3" fontId="86" fillId="0" borderId="8" xfId="362" applyNumberFormat="1" applyFont="1" applyBorder="1" applyAlignment="1">
      <alignment horizontal="center" vertical="center" wrapText="1"/>
    </xf>
    <xf numFmtId="255" fontId="113" fillId="0" borderId="0" xfId="0" applyNumberFormat="1" applyFont="1" applyFill="1" applyAlignment="1">
      <alignment horizontal="justify" vertical="center" wrapText="1"/>
    </xf>
    <xf numFmtId="3" fontId="5" fillId="0" borderId="0" xfId="362" applyNumberFormat="1" applyFont="1" applyFill="1" applyBorder="1" applyAlignment="1">
      <alignment horizontal="center" vertical="center" wrapText="1"/>
    </xf>
    <xf numFmtId="3" fontId="6" fillId="0" borderId="0" xfId="362" applyNumberFormat="1" applyFont="1" applyFill="1" applyBorder="1" applyAlignment="1">
      <alignment horizontal="center" vertical="center" wrapText="1"/>
    </xf>
    <xf numFmtId="255" fontId="86" fillId="0" borderId="1" xfId="362" applyNumberFormat="1" applyFont="1" applyFill="1" applyBorder="1" applyAlignment="1">
      <alignment horizontal="center" vertical="center" wrapText="1"/>
    </xf>
    <xf numFmtId="3" fontId="86" fillId="0" borderId="1" xfId="362" applyNumberFormat="1" applyFont="1" applyFill="1" applyBorder="1" applyAlignment="1">
      <alignment horizontal="center" vertical="center" wrapText="1"/>
    </xf>
    <xf numFmtId="164" fontId="86" fillId="0" borderId="1" xfId="986" applyNumberFormat="1" applyFont="1" applyFill="1" applyBorder="1" applyAlignment="1">
      <alignment horizontal="center" vertical="center" wrapText="1"/>
    </xf>
    <xf numFmtId="164" fontId="113" fillId="0" borderId="44" xfId="362" applyNumberFormat="1" applyFont="1" applyFill="1" applyBorder="1" applyAlignment="1">
      <alignment horizontal="right" vertical="center" wrapText="1"/>
    </xf>
    <xf numFmtId="255" fontId="86" fillId="0" borderId="24" xfId="362" applyNumberFormat="1" applyFont="1" applyFill="1" applyBorder="1" applyAlignment="1">
      <alignment horizontal="center" vertical="center" wrapText="1"/>
    </xf>
    <xf numFmtId="255" fontId="86" fillId="0" borderId="11" xfId="362" applyNumberFormat="1" applyFont="1" applyFill="1" applyBorder="1" applyAlignment="1">
      <alignment horizontal="center" vertical="center" wrapText="1"/>
    </xf>
    <xf numFmtId="255" fontId="86" fillId="0" borderId="8" xfId="362" applyNumberFormat="1" applyFont="1" applyFill="1" applyBorder="1" applyAlignment="1">
      <alignment horizontal="center" vertical="center" wrapText="1"/>
    </xf>
    <xf numFmtId="3" fontId="86" fillId="0" borderId="24" xfId="362" applyNumberFormat="1" applyFont="1" applyFill="1" applyBorder="1" applyAlignment="1">
      <alignment horizontal="center" vertical="center" wrapText="1"/>
    </xf>
    <xf numFmtId="3" fontId="86" fillId="0" borderId="11" xfId="362" applyNumberFormat="1" applyFont="1" applyFill="1" applyBorder="1" applyAlignment="1">
      <alignment horizontal="center" vertical="center" wrapText="1"/>
    </xf>
    <xf numFmtId="3" fontId="86" fillId="0" borderId="8" xfId="362" applyNumberFormat="1" applyFont="1" applyFill="1" applyBorder="1" applyAlignment="1">
      <alignment horizontal="center" vertical="center" wrapText="1"/>
    </xf>
    <xf numFmtId="164" fontId="86" fillId="0" borderId="24" xfId="986" applyNumberFormat="1" applyFont="1" applyFill="1" applyBorder="1" applyAlignment="1">
      <alignment horizontal="center" vertical="center" wrapText="1"/>
    </xf>
    <xf numFmtId="164" fontId="86" fillId="0" borderId="8" xfId="986" applyNumberFormat="1" applyFont="1" applyFill="1" applyBorder="1" applyAlignment="1">
      <alignment horizontal="center" vertical="center" wrapText="1"/>
    </xf>
    <xf numFmtId="164" fontId="86" fillId="0" borderId="23" xfId="986" applyNumberFormat="1" applyFont="1" applyFill="1" applyBorder="1" applyAlignment="1">
      <alignment horizontal="center" vertical="center" wrapText="1"/>
    </xf>
    <xf numFmtId="164" fontId="86" fillId="0" borderId="21" xfId="986" applyNumberFormat="1" applyFont="1" applyFill="1" applyBorder="1" applyAlignment="1">
      <alignment horizontal="center" vertical="center" wrapText="1"/>
    </xf>
    <xf numFmtId="164" fontId="86" fillId="0" borderId="45" xfId="986" applyNumberFormat="1" applyFont="1" applyFill="1" applyBorder="1" applyAlignment="1">
      <alignment horizontal="center" vertical="center" wrapText="1"/>
    </xf>
  </cellXfs>
  <cellStyles count="1005">
    <cellStyle name="_x0001_" xfId="2"/>
    <cellStyle name="          _x000d__x000a_shell=progman.exe_x000d__x000a_m" xfId="3"/>
    <cellStyle name="_x000d__x000a_JournalTemplate=C:\COMFO\CTALK\JOURSTD.TPL_x000d__x000a_LbStateAddress=3 3 0 251 1 89 2 311_x000d__x000a_LbStateJou" xfId="4"/>
    <cellStyle name="#,##0" xfId="5"/>
    <cellStyle name="." xfId="6"/>
    <cellStyle name=".d©y" xfId="7"/>
    <cellStyle name="??" xfId="8"/>
    <cellStyle name="?? [ - ??1" xfId="9"/>
    <cellStyle name="?? [ - ??2" xfId="10"/>
    <cellStyle name="?? [ - ??3" xfId="11"/>
    <cellStyle name="?? [ - ??4" xfId="12"/>
    <cellStyle name="?? [ - ??5" xfId="13"/>
    <cellStyle name="?? [ - ??6" xfId="14"/>
    <cellStyle name="?? [ - ??7" xfId="15"/>
    <cellStyle name="?? [ - ??8" xfId="16"/>
    <cellStyle name="?? [0.00]_        " xfId="17"/>
    <cellStyle name="?? [0]" xfId="18"/>
    <cellStyle name="?_x001d_??%U©÷u&amp;H©÷9_x0008_? s_x000a__x0007__x0001__x0001_" xfId="19"/>
    <cellStyle name="???? [0.00]_      " xfId="20"/>
    <cellStyle name="??????" xfId="21"/>
    <cellStyle name="????_      " xfId="22"/>
    <cellStyle name="???[0]_?? DI" xfId="23"/>
    <cellStyle name="???_?? DI" xfId="24"/>
    <cellStyle name="??[0]_BRE" xfId="25"/>
    <cellStyle name="??_      " xfId="26"/>
    <cellStyle name="??A? [0]_laroux_1_¢¬???¢â? " xfId="27"/>
    <cellStyle name="??A?_laroux_1_¢¬???¢â? " xfId="28"/>
    <cellStyle name="?¡±¢¥?_?¨ù??¢´¢¥_¢¬???¢â? " xfId="29"/>
    <cellStyle name="?ðÇ%U?&amp;H?_x0008_?s_x000a__x0007__x0001__x0001_" xfId="30"/>
    <cellStyle name="[0]_Chi phÝ kh¸c_V" xfId="31"/>
    <cellStyle name="_1 TONG HOP - CA NA" xfId="32"/>
    <cellStyle name="_Bang Chi tieu (2)" xfId="33"/>
    <cellStyle name="_BAO GIA NGAY 24-10-08 (co dam)" xfId="34"/>
    <cellStyle name="_Bieu tong hop nhu cau ung_Mien Trung" xfId="35"/>
    <cellStyle name="_Bieu ung von 2011 NSNN - TPCP vung DBSClong (10-6-2010)" xfId="36"/>
    <cellStyle name="_BKH (TPCP) tháng 5.2010_Quang Nam" xfId="37"/>
    <cellStyle name="_Book1" xfId="38"/>
    <cellStyle name="_Book1_Kh ql62 (2010) 11-09" xfId="39"/>
    <cellStyle name="_C.cong+B.luong-Sanluong" xfId="40"/>
    <cellStyle name="_DO-D1500-KHONG CO TRONG DT" xfId="41"/>
    <cellStyle name="_Duyet TK thay đôi" xfId="42"/>
    <cellStyle name="_GOITHAUSO2" xfId="43"/>
    <cellStyle name="_GOITHAUSO3" xfId="44"/>
    <cellStyle name="_GOITHAUSO4" xfId="45"/>
    <cellStyle name="_GTXD GOI 2" xfId="46"/>
    <cellStyle name="_GTXD GOI1" xfId="47"/>
    <cellStyle name="_GTXD GOI3" xfId="48"/>
    <cellStyle name="_HaHoa_TDT_DienCSang" xfId="49"/>
    <cellStyle name="_HaHoa19-5-07" xfId="50"/>
    <cellStyle name="_Kh ql62 (2010) 11-09" xfId="51"/>
    <cellStyle name="_KT (2)" xfId="52"/>
    <cellStyle name="_KT (2)_1" xfId="53"/>
    <cellStyle name="_KT (2)_1_quy luong con lai nam 2004" xfId="54"/>
    <cellStyle name="_KT (2)_2" xfId="55"/>
    <cellStyle name="_KT (2)_2_Book1" xfId="56"/>
    <cellStyle name="_KT (2)_2_DTDuong dong tien -sua tham tra 2009 - luong 650" xfId="57"/>
    <cellStyle name="_KT (2)_2_quy luong con lai nam 2004" xfId="58"/>
    <cellStyle name="_KT (2)_2_TG-TH" xfId="59"/>
    <cellStyle name="_KT (2)_2_TG-TH_BANG TONG HOP TINH HINH THANH QUYET TOAN (MOI I)" xfId="60"/>
    <cellStyle name="_KT (2)_2_TG-TH_BAO GIA NGAY 24-10-08 (co dam)" xfId="61"/>
    <cellStyle name="_KT (2)_2_TG-TH_BKH (TPCP) tháng 5.2010_Quang Nam" xfId="62"/>
    <cellStyle name="_KT (2)_2_TG-TH_Book1" xfId="63"/>
    <cellStyle name="_KT (2)_2_TG-TH_Book1_1" xfId="64"/>
    <cellStyle name="_KT (2)_2_TG-TH_Book1_BKH (TPCP) tháng 5.2010_Quang Nam" xfId="65"/>
    <cellStyle name="_KT (2)_2_TG-TH_Book1_Tong hop 3 tinh (11_5)-TTH-QN-QT" xfId="66"/>
    <cellStyle name="_KT (2)_2_TG-TH_CAU Khanh Nam(Thi Cong)" xfId="67"/>
    <cellStyle name="_KT (2)_2_TG-TH_DTDuong dong tien -sua tham tra 2009 - luong 650" xfId="68"/>
    <cellStyle name="_KT (2)_2_TG-TH_DU TRU VAT TU" xfId="69"/>
    <cellStyle name="_KT (2)_2_TG-TH_quy luong con lai nam 2004" xfId="70"/>
    <cellStyle name="_KT (2)_2_TG-TH_TEL OUT 2004" xfId="71"/>
    <cellStyle name="_KT (2)_2_TG-TH_Tong hop 3 tinh (11_5)-TTH-QN-QT" xfId="72"/>
    <cellStyle name="_KT (2)_2_TG-TH_ÿÿÿÿÿ" xfId="73"/>
    <cellStyle name="_KT (2)_3" xfId="74"/>
    <cellStyle name="_KT (2)_3_TG-TH" xfId="75"/>
    <cellStyle name="_KT (2)_3_TG-TH_PERSONAL" xfId="76"/>
    <cellStyle name="_KT (2)_3_TG-TH_PERSONAL_Book1" xfId="77"/>
    <cellStyle name="_KT (2)_3_TG-TH_PERSONAL_Tong hop KHCB 2001" xfId="78"/>
    <cellStyle name="_KT (2)_3_TG-TH_quy luong con lai nam 2004" xfId="79"/>
    <cellStyle name="_KT (2)_4" xfId="80"/>
    <cellStyle name="_KT (2)_4_BANG TONG HOP TINH HINH THANH QUYET TOAN (MOI I)" xfId="81"/>
    <cellStyle name="_KT (2)_4_BAO GIA NGAY 24-10-08 (co dam)" xfId="82"/>
    <cellStyle name="_KT (2)_4_BKH (TPCP) tháng 5.2010_Quang Nam" xfId="83"/>
    <cellStyle name="_KT (2)_4_Book1" xfId="84"/>
    <cellStyle name="_KT (2)_4_Book1_1" xfId="85"/>
    <cellStyle name="_KT (2)_4_Book1_BKH (TPCP) tháng 5.2010_Quang Nam" xfId="86"/>
    <cellStyle name="_KT (2)_4_Book1_Tong hop 3 tinh (11_5)-TTH-QN-QT" xfId="87"/>
    <cellStyle name="_KT (2)_4_CAU Khanh Nam(Thi Cong)" xfId="88"/>
    <cellStyle name="_KT (2)_4_DTDuong dong tien -sua tham tra 2009 - luong 650" xfId="89"/>
    <cellStyle name="_KT (2)_4_DU TRU VAT TU" xfId="90"/>
    <cellStyle name="_KT (2)_4_quy luong con lai nam 2004" xfId="91"/>
    <cellStyle name="_KT (2)_4_TEL OUT 2004" xfId="92"/>
    <cellStyle name="_KT (2)_4_TG-TH" xfId="93"/>
    <cellStyle name="_KT (2)_4_TG-TH_Book1" xfId="94"/>
    <cellStyle name="_KT (2)_4_TG-TH_DTDuong dong tien -sua tham tra 2009 - luong 650" xfId="95"/>
    <cellStyle name="_KT (2)_4_TG-TH_quy luong con lai nam 2004" xfId="96"/>
    <cellStyle name="_KT (2)_4_Tong hop 3 tinh (11_5)-TTH-QN-QT" xfId="97"/>
    <cellStyle name="_KT (2)_4_ÿÿÿÿÿ" xfId="98"/>
    <cellStyle name="_KT (2)_5" xfId="99"/>
    <cellStyle name="_KT (2)_5_BANG TONG HOP TINH HINH THANH QUYET TOAN (MOI I)" xfId="100"/>
    <cellStyle name="_KT (2)_5_BAO GIA NGAY 24-10-08 (co dam)" xfId="101"/>
    <cellStyle name="_KT (2)_5_BKH (TPCP) tháng 5.2010_Quang Nam" xfId="102"/>
    <cellStyle name="_KT (2)_5_Book1" xfId="103"/>
    <cellStyle name="_KT (2)_5_Book1_1" xfId="104"/>
    <cellStyle name="_KT (2)_5_Book1_BKH (TPCP) tháng 5.2010_Quang Nam" xfId="105"/>
    <cellStyle name="_KT (2)_5_Book1_Tong hop 3 tinh (11_5)-TTH-QN-QT" xfId="106"/>
    <cellStyle name="_KT (2)_5_CAU Khanh Nam(Thi Cong)" xfId="107"/>
    <cellStyle name="_KT (2)_5_DTDuong dong tien -sua tham tra 2009 - luong 650" xfId="108"/>
    <cellStyle name="_KT (2)_5_DU TRU VAT TU" xfId="109"/>
    <cellStyle name="_KT (2)_5_TEL OUT 2004" xfId="110"/>
    <cellStyle name="_KT (2)_5_Tong hop 3 tinh (11_5)-TTH-QN-QT" xfId="111"/>
    <cellStyle name="_KT (2)_5_ÿÿÿÿÿ" xfId="112"/>
    <cellStyle name="_KT (2)_PERSONAL" xfId="113"/>
    <cellStyle name="_KT (2)_PERSONAL_Book1" xfId="114"/>
    <cellStyle name="_KT (2)_PERSONAL_Tong hop KHCB 2001" xfId="115"/>
    <cellStyle name="_KT (2)_quy luong con lai nam 2004" xfId="116"/>
    <cellStyle name="_KT (2)_TG-TH" xfId="117"/>
    <cellStyle name="_KT_TG" xfId="118"/>
    <cellStyle name="_KT_TG_1" xfId="119"/>
    <cellStyle name="_KT_TG_1_BANG TONG HOP TINH HINH THANH QUYET TOAN (MOI I)" xfId="120"/>
    <cellStyle name="_KT_TG_1_BAO GIA NGAY 24-10-08 (co dam)" xfId="121"/>
    <cellStyle name="_KT_TG_1_BKH (TPCP) tháng 5.2010_Quang Nam" xfId="122"/>
    <cellStyle name="_KT_TG_1_Book1" xfId="123"/>
    <cellStyle name="_KT_TG_1_Book1_1" xfId="124"/>
    <cellStyle name="_KT_TG_1_Book1_BKH (TPCP) tháng 5.2010_Quang Nam" xfId="125"/>
    <cellStyle name="_KT_TG_1_Book1_Tong hop 3 tinh (11_5)-TTH-QN-QT" xfId="126"/>
    <cellStyle name="_KT_TG_1_CAU Khanh Nam(Thi Cong)" xfId="127"/>
    <cellStyle name="_KT_TG_1_DTDuong dong tien -sua tham tra 2009 - luong 650" xfId="128"/>
    <cellStyle name="_KT_TG_1_DU TRU VAT TU" xfId="129"/>
    <cellStyle name="_KT_TG_1_TEL OUT 2004" xfId="130"/>
    <cellStyle name="_KT_TG_1_Tong hop 3 tinh (11_5)-TTH-QN-QT" xfId="131"/>
    <cellStyle name="_KT_TG_1_ÿÿÿÿÿ" xfId="132"/>
    <cellStyle name="_KT_TG_2" xfId="133"/>
    <cellStyle name="_KT_TG_2_BANG TONG HOP TINH HINH THANH QUYET TOAN (MOI I)" xfId="134"/>
    <cellStyle name="_KT_TG_2_BAO GIA NGAY 24-10-08 (co dam)" xfId="135"/>
    <cellStyle name="_KT_TG_2_BKH (TPCP) tháng 5.2010_Quang Nam" xfId="136"/>
    <cellStyle name="_KT_TG_2_Book1" xfId="137"/>
    <cellStyle name="_KT_TG_2_Book1_1" xfId="138"/>
    <cellStyle name="_KT_TG_2_Book1_BKH (TPCP) tháng 5.2010_Quang Nam" xfId="139"/>
    <cellStyle name="_KT_TG_2_Book1_Tong hop 3 tinh (11_5)-TTH-QN-QT" xfId="140"/>
    <cellStyle name="_KT_TG_2_CAU Khanh Nam(Thi Cong)" xfId="141"/>
    <cellStyle name="_KT_TG_2_DTDuong dong tien -sua tham tra 2009 - luong 650" xfId="142"/>
    <cellStyle name="_KT_TG_2_DU TRU VAT TU" xfId="143"/>
    <cellStyle name="_KT_TG_2_quy luong con lai nam 2004" xfId="144"/>
    <cellStyle name="_KT_TG_2_TEL OUT 2004" xfId="145"/>
    <cellStyle name="_KT_TG_2_Tong hop 3 tinh (11_5)-TTH-QN-QT" xfId="146"/>
    <cellStyle name="_KT_TG_2_ÿÿÿÿÿ" xfId="147"/>
    <cellStyle name="_KT_TG_3" xfId="148"/>
    <cellStyle name="_KT_TG_4" xfId="149"/>
    <cellStyle name="_KT_TG_4_quy luong con lai nam 2004" xfId="150"/>
    <cellStyle name="_KT_TG_Book1" xfId="151"/>
    <cellStyle name="_KT_TG_DTDuong dong tien -sua tham tra 2009 - luong 650" xfId="152"/>
    <cellStyle name="_KT_TG_quy luong con lai nam 2004" xfId="153"/>
    <cellStyle name="_MauThanTKKT-goi7-DonGia2143(vl t7)" xfId="154"/>
    <cellStyle name="_Nhu cau von ung truoc 2011 Tha h Hoa + Nge An gui TW" xfId="155"/>
    <cellStyle name="_PERSONAL" xfId="156"/>
    <cellStyle name="_PERSONAL_Book1" xfId="157"/>
    <cellStyle name="_PERSONAL_Tong hop KHCB 2001" xfId="158"/>
    <cellStyle name="_Q TOAN  SCTX QL.62 QUI I ( oanh)" xfId="159"/>
    <cellStyle name="_Q TOAN  SCTX QL.62 QUI II ( oanh)" xfId="160"/>
    <cellStyle name="_QT SCTXQL62_QT1 (Cty QL)" xfId="161"/>
    <cellStyle name="_quy luong con lai nam 2004" xfId="162"/>
    <cellStyle name="_Sheet1" xfId="163"/>
    <cellStyle name="_Sheet2" xfId="164"/>
    <cellStyle name="_TG-TH" xfId="165"/>
    <cellStyle name="_TG-TH_1" xfId="166"/>
    <cellStyle name="_TG-TH_1_BANG TONG HOP TINH HINH THANH QUYET TOAN (MOI I)" xfId="167"/>
    <cellStyle name="_TG-TH_1_BAO GIA NGAY 24-10-08 (co dam)" xfId="168"/>
    <cellStyle name="_TG-TH_1_BKH (TPCP) tháng 5.2010_Quang Nam" xfId="169"/>
    <cellStyle name="_TG-TH_1_Book1" xfId="170"/>
    <cellStyle name="_TG-TH_1_Book1_1" xfId="171"/>
    <cellStyle name="_TG-TH_1_Book1_BKH (TPCP) tháng 5.2010_Quang Nam" xfId="172"/>
    <cellStyle name="_TG-TH_1_Book1_Tong hop 3 tinh (11_5)-TTH-QN-QT" xfId="173"/>
    <cellStyle name="_TG-TH_1_CAU Khanh Nam(Thi Cong)" xfId="174"/>
    <cellStyle name="_TG-TH_1_DTDuong dong tien -sua tham tra 2009 - luong 650" xfId="175"/>
    <cellStyle name="_TG-TH_1_DU TRU VAT TU" xfId="176"/>
    <cellStyle name="_TG-TH_1_TEL OUT 2004" xfId="177"/>
    <cellStyle name="_TG-TH_1_Tong hop 3 tinh (11_5)-TTH-QN-QT" xfId="178"/>
    <cellStyle name="_TG-TH_1_ÿÿÿÿÿ" xfId="179"/>
    <cellStyle name="_TG-TH_2" xfId="180"/>
    <cellStyle name="_TG-TH_2_BANG TONG HOP TINH HINH THANH QUYET TOAN (MOI I)" xfId="181"/>
    <cellStyle name="_TG-TH_2_BAO GIA NGAY 24-10-08 (co dam)" xfId="182"/>
    <cellStyle name="_TG-TH_2_BKH (TPCP) tháng 5.2010_Quang Nam" xfId="183"/>
    <cellStyle name="_TG-TH_2_Book1" xfId="184"/>
    <cellStyle name="_TG-TH_2_Book1_1" xfId="185"/>
    <cellStyle name="_TG-TH_2_Book1_BKH (TPCP) tháng 5.2010_Quang Nam" xfId="186"/>
    <cellStyle name="_TG-TH_2_Book1_Tong hop 3 tinh (11_5)-TTH-QN-QT" xfId="187"/>
    <cellStyle name="_TG-TH_2_CAU Khanh Nam(Thi Cong)" xfId="188"/>
    <cellStyle name="_TG-TH_2_DTDuong dong tien -sua tham tra 2009 - luong 650" xfId="189"/>
    <cellStyle name="_TG-TH_2_DU TRU VAT TU" xfId="190"/>
    <cellStyle name="_TG-TH_2_quy luong con lai nam 2004" xfId="191"/>
    <cellStyle name="_TG-TH_2_TEL OUT 2004" xfId="192"/>
    <cellStyle name="_TG-TH_2_Tong hop 3 tinh (11_5)-TTH-QN-QT" xfId="193"/>
    <cellStyle name="_TG-TH_2_ÿÿÿÿÿ" xfId="194"/>
    <cellStyle name="_TG-TH_3" xfId="195"/>
    <cellStyle name="_TG-TH_3_quy luong con lai nam 2004" xfId="196"/>
    <cellStyle name="_TG-TH_4" xfId="197"/>
    <cellStyle name="_TG-TH_4_Book1" xfId="198"/>
    <cellStyle name="_TG-TH_4_DTDuong dong tien -sua tham tra 2009 - luong 650" xfId="199"/>
    <cellStyle name="_TG-TH_4_quy luong con lai nam 2004" xfId="200"/>
    <cellStyle name="_TKP" xfId="201"/>
    <cellStyle name="_Tong dutoan PP LAHAI" xfId="202"/>
    <cellStyle name="_Tong hop 3 tinh (11_5)-TTH-QN-QT" xfId="203"/>
    <cellStyle name="_ung 2011 - 11-6-Thanh hoa-Nghe an" xfId="204"/>
    <cellStyle name="_ung truoc 2011 NSTW Thanh Hoa + Nge An gui Thu 12-5" xfId="205"/>
    <cellStyle name="_ung truoc cua long an (6-5-2010)" xfId="206"/>
    <cellStyle name="_ung von chinh thuc doan kiem tra TAY NAM BO" xfId="207"/>
    <cellStyle name="_Ung von nam 2011 vung TNB - Doan Cong tac (12-5-2010)" xfId="208"/>
    <cellStyle name="_Ung von nam 2011 vung TNB - Doan Cong tac (12-5-2010)_Copy of ghep 3 bieu trinh LD BO 28-6 (TPCP)" xfId="209"/>
    <cellStyle name="_ÿÿÿÿÿ" xfId="210"/>
    <cellStyle name="_ÿÿÿÿÿ_Kh ql62 (2010) 11-09" xfId="211"/>
    <cellStyle name="~1" xfId="212"/>
    <cellStyle name="’Ê‰Ý [0.00]_laroux" xfId="213"/>
    <cellStyle name="’Ê‰Ý_laroux" xfId="214"/>
    <cellStyle name="•W?_Format" xfId="215"/>
    <cellStyle name="•W€_¯–ì" xfId="217"/>
    <cellStyle name="•W_¯–ì" xfId="216"/>
    <cellStyle name="W_MARINE" xfId="939"/>
    <cellStyle name="0" xfId="218"/>
    <cellStyle name="0.0" xfId="219"/>
    <cellStyle name="0.00" xfId="220"/>
    <cellStyle name="1" xfId="221"/>
    <cellStyle name="1_7 noi 48 goi C5 9 vi na" xfId="222"/>
    <cellStyle name="1_BAO GIA NGAY 24-10-08 (co dam)" xfId="223"/>
    <cellStyle name="1_Bieu ke hoach nam 2010" xfId="224"/>
    <cellStyle name="1_bieu tong hop" xfId="225"/>
    <cellStyle name="1_Book1" xfId="226"/>
    <cellStyle name="1_Book1_1" xfId="227"/>
    <cellStyle name="1_Cau thuy dien Ban La (Cu Anh)" xfId="228"/>
    <cellStyle name="1_Copy of ghep 3 bieu trinh LD BO 28-6 (TPCP)" xfId="229"/>
    <cellStyle name="1_DT972000" xfId="230"/>
    <cellStyle name="1_dtCau Km3+429,21TL685" xfId="231"/>
    <cellStyle name="1_Dtdchinh2397" xfId="232"/>
    <cellStyle name="1_Du thau" xfId="233"/>
    <cellStyle name="1_Du toan 558 (Km17+508.12 - Km 22)" xfId="234"/>
    <cellStyle name="1_Gia_VLQL48_duyet " xfId="235"/>
    <cellStyle name="1_GIA-DUTHAUsuaNS" xfId="236"/>
    <cellStyle name="1_KH 2010-bieu 6" xfId="237"/>
    <cellStyle name="1_Kh ql62 (2010) 11-09" xfId="238"/>
    <cellStyle name="1_KL km 0-km3+300 dieu chinh 4-2008" xfId="239"/>
    <cellStyle name="1_KLNM 1303" xfId="240"/>
    <cellStyle name="1_KlQdinhduyet" xfId="241"/>
    <cellStyle name="1_Thong ke cong" xfId="242"/>
    <cellStyle name="1_thong ke giao dan sinh" xfId="243"/>
    <cellStyle name="1_TonghopKL_BOY-sual2" xfId="244"/>
    <cellStyle name="1_TRUNG PMU 5" xfId="245"/>
    <cellStyle name="1_ÿÿÿÿÿ" xfId="246"/>
    <cellStyle name="1_ÿÿÿÿÿ_Bieu tong hop nhu cau ung 2011 da chon loc -Mien nui" xfId="247"/>
    <cellStyle name="1_ÿÿÿÿÿ_Kh ql62 (2010) 11-09" xfId="248"/>
    <cellStyle name="1_ÿÿÿÿÿ_mau bieu doan giam sat 2010 (version 2)" xfId="249"/>
    <cellStyle name="1_ÿÿÿÿÿ_tong hop TPCP" xfId="250"/>
    <cellStyle name="18" xfId="251"/>
    <cellStyle name="¹éºÐÀ²_      " xfId="252"/>
    <cellStyle name="2" xfId="253"/>
    <cellStyle name="2_7 noi 48 goi C5 9 vi na" xfId="254"/>
    <cellStyle name="2_Bieu ke hoach nam 2010" xfId="255"/>
    <cellStyle name="2_Book1" xfId="256"/>
    <cellStyle name="2_Book1_1" xfId="257"/>
    <cellStyle name="2_Cau thuy dien Ban La (Cu Anh)" xfId="258"/>
    <cellStyle name="2_Dtdchinh2397" xfId="259"/>
    <cellStyle name="2_Du toan 558 (Km17+508.12 - Km 22)" xfId="260"/>
    <cellStyle name="2_Gia_VLQL48_duyet " xfId="261"/>
    <cellStyle name="2_KH 2010-bieu 6" xfId="262"/>
    <cellStyle name="2_KLNM 1303" xfId="263"/>
    <cellStyle name="2_KlQdinhduyet" xfId="264"/>
    <cellStyle name="2_Thong ke cong" xfId="265"/>
    <cellStyle name="2_thong ke giao dan sinh" xfId="266"/>
    <cellStyle name="2_TRUNG PMU 5" xfId="267"/>
    <cellStyle name="2_ÿÿÿÿÿ" xfId="268"/>
    <cellStyle name="2_ÿÿÿÿÿ_Bieu tong hop nhu cau ung 2011 da chon loc -Mien nui" xfId="269"/>
    <cellStyle name="2_ÿÿÿÿÿ_mau bieu doan giam sat 2010 (version 2)" xfId="270"/>
    <cellStyle name="2_ÿÿÿÿÿ_tong hop TPCP" xfId="271"/>
    <cellStyle name="20% - Nhấn1" xfId="272"/>
    <cellStyle name="20% - Nhấn2" xfId="273"/>
    <cellStyle name="20% - Nhấn3" xfId="274"/>
    <cellStyle name="20% - Nhấn4" xfId="275"/>
    <cellStyle name="20% - Nhấn5" xfId="276"/>
    <cellStyle name="20% - Nhấn6" xfId="277"/>
    <cellStyle name="-2001" xfId="278"/>
    <cellStyle name="3" xfId="279"/>
    <cellStyle name="3_7 noi 48 goi C5 9 vi na" xfId="280"/>
    <cellStyle name="3_Bieu ke hoach nam 2010" xfId="281"/>
    <cellStyle name="3_Book1" xfId="282"/>
    <cellStyle name="3_Book1_1" xfId="283"/>
    <cellStyle name="3_Cau thuy dien Ban La (Cu Anh)" xfId="284"/>
    <cellStyle name="3_Dtdchinh2397" xfId="285"/>
    <cellStyle name="3_Du toan 558 (Km17+508.12 - Km 22)" xfId="286"/>
    <cellStyle name="3_Gia_VLQL48_duyet " xfId="287"/>
    <cellStyle name="3_KH 2010-bieu 6" xfId="288"/>
    <cellStyle name="3_KLNM 1303" xfId="289"/>
    <cellStyle name="3_KlQdinhduyet" xfId="290"/>
    <cellStyle name="3_Thong ke cong" xfId="291"/>
    <cellStyle name="3_thong ke giao dan sinh" xfId="292"/>
    <cellStyle name="3_ÿÿÿÿÿ" xfId="293"/>
    <cellStyle name="4" xfId="294"/>
    <cellStyle name="4_7 noi 48 goi C5 9 vi na" xfId="295"/>
    <cellStyle name="4_Book1" xfId="296"/>
    <cellStyle name="4_Book1_1" xfId="297"/>
    <cellStyle name="4_Cau thuy dien Ban La (Cu Anh)" xfId="298"/>
    <cellStyle name="4_Dtdchinh2397" xfId="299"/>
    <cellStyle name="4_Du toan 558 (Km17+508.12 - Km 22)" xfId="300"/>
    <cellStyle name="4_Gia_VLQL48_duyet " xfId="301"/>
    <cellStyle name="4_KLNM 1303" xfId="302"/>
    <cellStyle name="4_KlQdinhduyet" xfId="303"/>
    <cellStyle name="4_Thong ke cong" xfId="304"/>
    <cellStyle name="4_thong ke giao dan sinh" xfId="305"/>
    <cellStyle name="4_ÿÿÿÿÿ" xfId="306"/>
    <cellStyle name="40% - Nhấn1" xfId="307"/>
    <cellStyle name="40% - Nhấn2" xfId="308"/>
    <cellStyle name="40% - Nhấn3" xfId="309"/>
    <cellStyle name="40% - Nhấn4" xfId="310"/>
    <cellStyle name="40% - Nhấn5" xfId="311"/>
    <cellStyle name="40% - Nhấn6" xfId="312"/>
    <cellStyle name="6" xfId="313"/>
    <cellStyle name="6_Bieu mau ung 2011-Mien Trung-TPCP-11-6" xfId="314"/>
    <cellStyle name="6_BKH (TPCP) tháng 5.2010_Quang Nam" xfId="315"/>
    <cellStyle name="6_Copy of ghep 3 bieu trinh LD BO 28-6 (TPCP)" xfId="316"/>
    <cellStyle name="6_DTDuong dong tien -sua tham tra 2009 - luong 650" xfId="317"/>
    <cellStyle name="6_Nhu cau tam ung NSNN&amp;TPCP&amp;ODA theo tieu chi cua Bo (CV410_BKH-TH)_vung Tay Nguyen (11.6.2010)" xfId="318"/>
    <cellStyle name="60% - Nhấn1" xfId="319"/>
    <cellStyle name="60% - Nhấn2" xfId="320"/>
    <cellStyle name="60% - Nhấn3" xfId="321"/>
    <cellStyle name="60% - Nhấn4" xfId="322"/>
    <cellStyle name="60% - Nhấn5" xfId="323"/>
    <cellStyle name="60% - Nhấn6" xfId="324"/>
    <cellStyle name="9" xfId="325"/>
    <cellStyle name="ÅëÈ­ [0]_      " xfId="326"/>
    <cellStyle name="AeE­ [0]_INQUIRY ¿?¾÷AßAø " xfId="327"/>
    <cellStyle name="ÅëÈ­ [0]_L601CPT" xfId="328"/>
    <cellStyle name="ÅëÈ­_      " xfId="329"/>
    <cellStyle name="AeE­_INQUIRY ¿?¾÷AßAø " xfId="330"/>
    <cellStyle name="ÅëÈ­_L601CPT" xfId="331"/>
    <cellStyle name="args.style" xfId="332"/>
    <cellStyle name="at" xfId="333"/>
    <cellStyle name="ÄÞ¸¶ [0]_      " xfId="334"/>
    <cellStyle name="AÞ¸¶ [0]_INQUIRY ¿?¾÷AßAø " xfId="335"/>
    <cellStyle name="ÄÞ¸¶ [0]_L601CPT" xfId="336"/>
    <cellStyle name="ÄÞ¸¶_      " xfId="337"/>
    <cellStyle name="AÞ¸¶_INQUIRY ¿?¾÷AßAø " xfId="338"/>
    <cellStyle name="ÄÞ¸¶_L601CPT" xfId="339"/>
    <cellStyle name="AutoFormat Options" xfId="340"/>
    <cellStyle name="Bình thường 2" xfId="995"/>
    <cellStyle name="Body" xfId="341"/>
    <cellStyle name="C?AØ_¿?¾÷CoE² " xfId="342"/>
    <cellStyle name="C~1" xfId="343"/>
    <cellStyle name="Ç¥ÁØ_      " xfId="344"/>
    <cellStyle name="C￥AØ_¿μ¾÷CoE² " xfId="345"/>
    <cellStyle name="Ç¥ÁØ_±¸¹Ì´ëÃ¥" xfId="346"/>
    <cellStyle name="C￥AØ_Sheet1_¿μ¾÷CoE² " xfId="347"/>
    <cellStyle name="Ç¥ÁØ_ÿÿÿÿÿÿ_4_ÃÑÇÕ°è " xfId="348"/>
    <cellStyle name="Calc Currency (0)" xfId="349"/>
    <cellStyle name="Calc Currency (2)" xfId="350"/>
    <cellStyle name="Calc Percent (0)" xfId="351"/>
    <cellStyle name="Calc Percent (1)" xfId="352"/>
    <cellStyle name="Calc Percent (2)" xfId="353"/>
    <cellStyle name="Calc Units (0)" xfId="354"/>
    <cellStyle name="Calc Units (1)" xfId="355"/>
    <cellStyle name="Calc Units (2)" xfId="356"/>
    <cellStyle name="category" xfId="357"/>
    <cellStyle name="Cerrency_Sheet2_XANGDAU" xfId="358"/>
    <cellStyle name="Chi phÝ kh¸c_Book1" xfId="359"/>
    <cellStyle name="chu" xfId="360"/>
    <cellStyle name="CHUONG" xfId="361"/>
    <cellStyle name="Comma" xfId="986" builtinId="3"/>
    <cellStyle name="Comma  - Style1" xfId="363"/>
    <cellStyle name="Comma  - Style2" xfId="364"/>
    <cellStyle name="Comma  - Style3" xfId="365"/>
    <cellStyle name="Comma  - Style4" xfId="366"/>
    <cellStyle name="Comma  - Style5" xfId="367"/>
    <cellStyle name="Comma  - Style6" xfId="368"/>
    <cellStyle name="Comma  - Style7" xfId="369"/>
    <cellStyle name="Comma  - Style8" xfId="370"/>
    <cellStyle name="Comma [00]" xfId="371"/>
    <cellStyle name="Comma 10 2" xfId="989"/>
    <cellStyle name="Comma 16 3 6" xfId="1004"/>
    <cellStyle name="Comma 2" xfId="362"/>
    <cellStyle name="Comma 2 2" xfId="372"/>
    <cellStyle name="Comma 20" xfId="988"/>
    <cellStyle name="Comma 21" xfId="987"/>
    <cellStyle name="Comma 3" xfId="373"/>
    <cellStyle name="Comma 4" xfId="374"/>
    <cellStyle name="Comma 53 4" xfId="1002"/>
    <cellStyle name="Comma 6" xfId="375"/>
    <cellStyle name="Comma 60" xfId="991"/>
    <cellStyle name="comma zerodec" xfId="376"/>
    <cellStyle name="Comma0" xfId="377"/>
    <cellStyle name="Comma0 - Modelo1" xfId="378"/>
    <cellStyle name="Comma0 - Style1" xfId="379"/>
    <cellStyle name="Comma1 - Modelo2" xfId="380"/>
    <cellStyle name="Comma1 - Style2" xfId="381"/>
    <cellStyle name="cong" xfId="382"/>
    <cellStyle name="Copied" xfId="383"/>
    <cellStyle name="Cࡵrrency_Sheet1_PRODUCTĠ" xfId="384"/>
    <cellStyle name="Currency [00]" xfId="385"/>
    <cellStyle name="Currency0" xfId="386"/>
    <cellStyle name="Currency1" xfId="387"/>
    <cellStyle name="D1" xfId="388"/>
    <cellStyle name="Date" xfId="389"/>
    <cellStyle name="Date Short" xfId="390"/>
    <cellStyle name="Date_Book1" xfId="391"/>
    <cellStyle name="Đầu ra" xfId="392"/>
    <cellStyle name="Đầu vào" xfId="393"/>
    <cellStyle name="DAUDE" xfId="394"/>
    <cellStyle name="Đề mục 1" xfId="395"/>
    <cellStyle name="Đề mục 2" xfId="396"/>
    <cellStyle name="Đề mục 3" xfId="397"/>
    <cellStyle name="Đề mục 4" xfId="398"/>
    <cellStyle name="DELTA" xfId="399"/>
    <cellStyle name="Dezimal [0]_35ERI8T2gbIEMixb4v26icuOo" xfId="400"/>
    <cellStyle name="Dezimal_35ERI8T2gbIEMixb4v26icuOo" xfId="401"/>
    <cellStyle name="Dg" xfId="402"/>
    <cellStyle name="Dgia" xfId="403"/>
    <cellStyle name="Dia" xfId="404"/>
    <cellStyle name="Dollar (zero dec)" xfId="405"/>
    <cellStyle name="Don gia" xfId="406"/>
    <cellStyle name="Dziesi?tny [0]_Invoices2001Slovakia" xfId="407"/>
    <cellStyle name="Dziesi?tny_Invoices2001Slovakia" xfId="408"/>
    <cellStyle name="Dziesietny [0]_Invoices2001Slovakia" xfId="409"/>
    <cellStyle name="Dziesiętny [0]_Invoices2001Slovakia" xfId="410"/>
    <cellStyle name="Dziesietny [0]_Invoices2001Slovakia_01_Nha so 1_Dien" xfId="411"/>
    <cellStyle name="Dziesiętny [0]_Invoices2001Slovakia_01_Nha so 1_Dien" xfId="412"/>
    <cellStyle name="Dziesietny [0]_Invoices2001Slovakia_10_Nha so 10_Dien1" xfId="413"/>
    <cellStyle name="Dziesiętny [0]_Invoices2001Slovakia_10_Nha so 10_Dien1" xfId="414"/>
    <cellStyle name="Dziesietny [0]_Invoices2001Slovakia_Book1" xfId="415"/>
    <cellStyle name="Dziesiętny [0]_Invoices2001Slovakia_Book1" xfId="416"/>
    <cellStyle name="Dziesietny [0]_Invoices2001Slovakia_Book1_1" xfId="417"/>
    <cellStyle name="Dziesiętny [0]_Invoices2001Slovakia_Book1_1" xfId="418"/>
    <cellStyle name="Dziesietny [0]_Invoices2001Slovakia_Book1_1_Book1" xfId="419"/>
    <cellStyle name="Dziesiętny [0]_Invoices2001Slovakia_Book1_1_Book1" xfId="420"/>
    <cellStyle name="Dziesietny [0]_Invoices2001Slovakia_Book1_2" xfId="421"/>
    <cellStyle name="Dziesiętny [0]_Invoices2001Slovakia_Book1_2" xfId="422"/>
    <cellStyle name="Dziesietny [0]_Invoices2001Slovakia_Book1_Nhu cau von ung truoc 2011 Tha h Hoa + Nge An gui TW" xfId="423"/>
    <cellStyle name="Dziesiętny [0]_Invoices2001Slovakia_Book1_Nhu cau von ung truoc 2011 Tha h Hoa + Nge An gui TW" xfId="424"/>
    <cellStyle name="Dziesietny [0]_Invoices2001Slovakia_Book1_Tong hop Cac tuyen(9-1-06)" xfId="425"/>
    <cellStyle name="Dziesiętny [0]_Invoices2001Slovakia_Book1_Tong hop Cac tuyen(9-1-06)" xfId="426"/>
    <cellStyle name="Dziesietny [0]_Invoices2001Slovakia_Book1_ung 2011 - 11-6-Thanh hoa-Nghe an" xfId="427"/>
    <cellStyle name="Dziesiętny [0]_Invoices2001Slovakia_Book1_ung 2011 - 11-6-Thanh hoa-Nghe an" xfId="428"/>
    <cellStyle name="Dziesietny [0]_Invoices2001Slovakia_Book1_ung truoc 2011 NSTW Thanh Hoa + Nge An gui Thu 12-5" xfId="429"/>
    <cellStyle name="Dziesiętny [0]_Invoices2001Slovakia_Book1_ung truoc 2011 NSTW Thanh Hoa + Nge An gui Thu 12-5" xfId="430"/>
    <cellStyle name="Dziesietny [0]_Invoices2001Slovakia_d-uong+TDT" xfId="431"/>
    <cellStyle name="Dziesiętny [0]_Invoices2001Slovakia_Nhµ ®Ó xe" xfId="432"/>
    <cellStyle name="Dziesietny [0]_Invoices2001Slovakia_Nha bao ve(28-7-05)" xfId="433"/>
    <cellStyle name="Dziesiętny [0]_Invoices2001Slovakia_Nha bao ve(28-7-05)" xfId="434"/>
    <cellStyle name="Dziesietny [0]_Invoices2001Slovakia_NHA de xe nguyen du" xfId="435"/>
    <cellStyle name="Dziesiętny [0]_Invoices2001Slovakia_NHA de xe nguyen du" xfId="436"/>
    <cellStyle name="Dziesietny [0]_Invoices2001Slovakia_Nhalamviec VTC(25-1-05)" xfId="437"/>
    <cellStyle name="Dziesiętny [0]_Invoices2001Slovakia_Nhalamviec VTC(25-1-05)" xfId="438"/>
    <cellStyle name="Dziesietny [0]_Invoices2001Slovakia_Nhu cau von ung truoc 2011 Tha h Hoa + Nge An gui TW" xfId="439"/>
    <cellStyle name="Dziesiętny [0]_Invoices2001Slovakia_TDT KHANH HOA" xfId="440"/>
    <cellStyle name="Dziesietny [0]_Invoices2001Slovakia_TDT KHANH HOA_Tong hop Cac tuyen(9-1-06)" xfId="441"/>
    <cellStyle name="Dziesiętny [0]_Invoices2001Slovakia_TDT KHANH HOA_Tong hop Cac tuyen(9-1-06)" xfId="442"/>
    <cellStyle name="Dziesietny [0]_Invoices2001Slovakia_TDT quangngai" xfId="443"/>
    <cellStyle name="Dziesiętny [0]_Invoices2001Slovakia_TDT quangngai" xfId="444"/>
    <cellStyle name="Dziesietny [0]_Invoices2001Slovakia_TMDT(10-5-06)" xfId="445"/>
    <cellStyle name="Dziesietny_Invoices2001Slovakia" xfId="446"/>
    <cellStyle name="Dziesiętny_Invoices2001Slovakia" xfId="447"/>
    <cellStyle name="Dziesietny_Invoices2001Slovakia_01_Nha so 1_Dien" xfId="448"/>
    <cellStyle name="Dziesiętny_Invoices2001Slovakia_01_Nha so 1_Dien" xfId="449"/>
    <cellStyle name="Dziesietny_Invoices2001Slovakia_10_Nha so 10_Dien1" xfId="450"/>
    <cellStyle name="Dziesiętny_Invoices2001Slovakia_10_Nha so 10_Dien1" xfId="451"/>
    <cellStyle name="Dziesietny_Invoices2001Slovakia_Book1" xfId="452"/>
    <cellStyle name="Dziesiętny_Invoices2001Slovakia_Book1" xfId="453"/>
    <cellStyle name="Dziesietny_Invoices2001Slovakia_Book1_1" xfId="454"/>
    <cellStyle name="Dziesiętny_Invoices2001Slovakia_Book1_1" xfId="455"/>
    <cellStyle name="Dziesietny_Invoices2001Slovakia_Book1_1_Book1" xfId="456"/>
    <cellStyle name="Dziesiętny_Invoices2001Slovakia_Book1_1_Book1" xfId="457"/>
    <cellStyle name="Dziesietny_Invoices2001Slovakia_Book1_2" xfId="458"/>
    <cellStyle name="Dziesiętny_Invoices2001Slovakia_Book1_2" xfId="459"/>
    <cellStyle name="Dziesietny_Invoices2001Slovakia_Book1_Nhu cau von ung truoc 2011 Tha h Hoa + Nge An gui TW" xfId="460"/>
    <cellStyle name="Dziesiętny_Invoices2001Slovakia_Book1_Nhu cau von ung truoc 2011 Tha h Hoa + Nge An gui TW" xfId="461"/>
    <cellStyle name="Dziesietny_Invoices2001Slovakia_Book1_Tong hop Cac tuyen(9-1-06)" xfId="462"/>
    <cellStyle name="Dziesiętny_Invoices2001Slovakia_Book1_Tong hop Cac tuyen(9-1-06)" xfId="463"/>
    <cellStyle name="Dziesietny_Invoices2001Slovakia_Book1_ung 2011 - 11-6-Thanh hoa-Nghe an" xfId="464"/>
    <cellStyle name="Dziesiętny_Invoices2001Slovakia_Book1_ung 2011 - 11-6-Thanh hoa-Nghe an" xfId="465"/>
    <cellStyle name="Dziesietny_Invoices2001Slovakia_Book1_ung truoc 2011 NSTW Thanh Hoa + Nge An gui Thu 12-5" xfId="466"/>
    <cellStyle name="Dziesiętny_Invoices2001Slovakia_Book1_ung truoc 2011 NSTW Thanh Hoa + Nge An gui Thu 12-5" xfId="467"/>
    <cellStyle name="Dziesietny_Invoices2001Slovakia_d-uong+TDT" xfId="468"/>
    <cellStyle name="Dziesiętny_Invoices2001Slovakia_Nhµ ®Ó xe" xfId="469"/>
    <cellStyle name="Dziesietny_Invoices2001Slovakia_Nha bao ve(28-7-05)" xfId="470"/>
    <cellStyle name="Dziesiętny_Invoices2001Slovakia_Nha bao ve(28-7-05)" xfId="471"/>
    <cellStyle name="Dziesietny_Invoices2001Slovakia_NHA de xe nguyen du" xfId="472"/>
    <cellStyle name="Dziesiętny_Invoices2001Slovakia_NHA de xe nguyen du" xfId="473"/>
    <cellStyle name="Dziesietny_Invoices2001Slovakia_Nhalamviec VTC(25-1-05)" xfId="474"/>
    <cellStyle name="Dziesiętny_Invoices2001Slovakia_Nhalamviec VTC(25-1-05)" xfId="475"/>
    <cellStyle name="Dziesietny_Invoices2001Slovakia_Nhu cau von ung truoc 2011 Tha h Hoa + Nge An gui TW" xfId="476"/>
    <cellStyle name="Dziesiętny_Invoices2001Slovakia_TDT KHANH HOA" xfId="477"/>
    <cellStyle name="Dziesietny_Invoices2001Slovakia_TDT KHANH HOA_Tong hop Cac tuyen(9-1-06)" xfId="478"/>
    <cellStyle name="Dziesiętny_Invoices2001Slovakia_TDT KHANH HOA_Tong hop Cac tuyen(9-1-06)" xfId="479"/>
    <cellStyle name="Dziesietny_Invoices2001Slovakia_TDT quangngai" xfId="480"/>
    <cellStyle name="Dziesiętny_Invoices2001Slovakia_TDT quangngai" xfId="481"/>
    <cellStyle name="Dziesietny_Invoices2001Slovakia_TMDT(10-5-06)" xfId="482"/>
    <cellStyle name="e" xfId="483"/>
    <cellStyle name="Encabez1" xfId="484"/>
    <cellStyle name="Encabez2" xfId="485"/>
    <cellStyle name="Enter Currency (0)" xfId="486"/>
    <cellStyle name="Enter Currency (2)" xfId="487"/>
    <cellStyle name="Enter Units (0)" xfId="488"/>
    <cellStyle name="Enter Units (1)" xfId="489"/>
    <cellStyle name="Enter Units (2)" xfId="490"/>
    <cellStyle name="Entered" xfId="491"/>
    <cellStyle name="Euro" xfId="492"/>
    <cellStyle name="f" xfId="493"/>
    <cellStyle name="F2" xfId="494"/>
    <cellStyle name="F3" xfId="495"/>
    <cellStyle name="F4" xfId="496"/>
    <cellStyle name="F5" xfId="497"/>
    <cellStyle name="F6" xfId="498"/>
    <cellStyle name="F7" xfId="499"/>
    <cellStyle name="F8" xfId="500"/>
    <cellStyle name="Fijo" xfId="501"/>
    <cellStyle name="Financiero" xfId="502"/>
    <cellStyle name="Fixed" xfId="503"/>
    <cellStyle name="Font Britannic16" xfId="504"/>
    <cellStyle name="Font Britannic18" xfId="505"/>
    <cellStyle name="Font CenturyCond 18" xfId="506"/>
    <cellStyle name="Font Cond20" xfId="507"/>
    <cellStyle name="Font LucidaSans16" xfId="508"/>
    <cellStyle name="Font NewCenturyCond18" xfId="509"/>
    <cellStyle name="Font Ottawa14" xfId="510"/>
    <cellStyle name="Font Ottawa16" xfId="511"/>
    <cellStyle name="Formulas" xfId="512"/>
    <cellStyle name="Ghi chú" xfId="513"/>
    <cellStyle name="gia" xfId="514"/>
    <cellStyle name="Grey" xfId="515"/>
    <cellStyle name="Group" xfId="516"/>
    <cellStyle name="H" xfId="517"/>
    <cellStyle name="ha" xfId="518"/>
    <cellStyle name="Head 1" xfId="519"/>
    <cellStyle name="HEADER" xfId="520"/>
    <cellStyle name="Header1" xfId="521"/>
    <cellStyle name="Header2" xfId="522"/>
    <cellStyle name="Heading1" xfId="523"/>
    <cellStyle name="Heading2" xfId="524"/>
    <cellStyle name="HEADINGS" xfId="525"/>
    <cellStyle name="HEADINGSTOP" xfId="526"/>
    <cellStyle name="headoption" xfId="527"/>
    <cellStyle name="hoa" xfId="528"/>
    <cellStyle name="Hoa-Scholl" xfId="529"/>
    <cellStyle name="HUY" xfId="530"/>
    <cellStyle name="i phÝ kh¸c_B¶ng 2" xfId="531"/>
    <cellStyle name="I.3" xfId="532"/>
    <cellStyle name="i·0" xfId="533"/>
    <cellStyle name="ï-¾È»ê_BiÓu TB" xfId="534"/>
    <cellStyle name="Input [yellow]" xfId="535"/>
    <cellStyle name="k" xfId="536"/>
    <cellStyle name="k_TONG HOP KINH PHI" xfId="537"/>
    <cellStyle name="k_ÿÿÿÿÿ" xfId="538"/>
    <cellStyle name="k_ÿÿÿÿÿ_1" xfId="539"/>
    <cellStyle name="k_ÿÿÿÿÿ_2" xfId="540"/>
    <cellStyle name="kh¸c_Bang Chi tieu" xfId="541"/>
    <cellStyle name="khanh" xfId="542"/>
    <cellStyle name="khoa2" xfId="543"/>
    <cellStyle name="khung" xfId="544"/>
    <cellStyle name="Kiểm tra Ô" xfId="545"/>
    <cellStyle name="KL" xfId="546"/>
    <cellStyle name="Ledger 17 x 11 in" xfId="547"/>
    <cellStyle name="left" xfId="548"/>
    <cellStyle name="Line" xfId="549"/>
    <cellStyle name="Link Currency (0)" xfId="550"/>
    <cellStyle name="Link Currency (2)" xfId="551"/>
    <cellStyle name="Link Units (0)" xfId="552"/>
    <cellStyle name="Link Units (1)" xfId="553"/>
    <cellStyle name="Link Units (2)" xfId="554"/>
    <cellStyle name="MAU" xfId="555"/>
    <cellStyle name="Migliaia (0)_CALPREZZ" xfId="556"/>
    <cellStyle name="Migliaia_ PESO ELETTR." xfId="557"/>
    <cellStyle name="Millares [0]_10 AVERIAS MASIVAS + ANT" xfId="558"/>
    <cellStyle name="Millares_Well Timing" xfId="559"/>
    <cellStyle name="Milliers [0]_      " xfId="560"/>
    <cellStyle name="Milliers_      " xfId="561"/>
    <cellStyle name="Model" xfId="562"/>
    <cellStyle name="moi" xfId="563"/>
    <cellStyle name="Moneda [0]_Well Timing" xfId="564"/>
    <cellStyle name="Moneda_Well Timing" xfId="565"/>
    <cellStyle name="Monétaire [0]_      " xfId="566"/>
    <cellStyle name="Monétaire_      " xfId="567"/>
    <cellStyle name="n" xfId="568"/>
    <cellStyle name="n_Bieu ke hoach nam 2010" xfId="569"/>
    <cellStyle name="n_KH 2010-bieu 6" xfId="570"/>
    <cellStyle name="New" xfId="571"/>
    <cellStyle name="New Times Roman" xfId="572"/>
    <cellStyle name="nga" xfId="573"/>
    <cellStyle name="Nhấn1" xfId="574"/>
    <cellStyle name="Nhấn2" xfId="575"/>
    <cellStyle name="Nhấn3" xfId="576"/>
    <cellStyle name="Nhấn4" xfId="577"/>
    <cellStyle name="Nhấn5" xfId="578"/>
    <cellStyle name="Nhấn6" xfId="579"/>
    <cellStyle name="no dec" xfId="580"/>
    <cellStyle name="ÑONVÒ" xfId="581"/>
    <cellStyle name="Normal" xfId="0" builtinId="0"/>
    <cellStyle name="Normal - ??1" xfId="582"/>
    <cellStyle name="Normal - Style1" xfId="583"/>
    <cellStyle name="Normal - 유형1" xfId="584"/>
    <cellStyle name="Normal 10" xfId="996"/>
    <cellStyle name="Normal 10 10" xfId="990"/>
    <cellStyle name="Normal 13" xfId="993"/>
    <cellStyle name="Normal 2" xfId="1"/>
    <cellStyle name="Normal 2 2" xfId="585"/>
    <cellStyle name="Normal 2 3" xfId="586"/>
    <cellStyle name="Normal 3" xfId="587"/>
    <cellStyle name="Normal 3 2" xfId="588"/>
    <cellStyle name="Normal 3_1309_THungvonNSTW" xfId="589"/>
    <cellStyle name="Normal 4" xfId="590"/>
    <cellStyle name="Normal 5" xfId="591"/>
    <cellStyle name="Normal 55 6 4 2" xfId="1001"/>
    <cellStyle name="Normal 55 7" xfId="1003"/>
    <cellStyle name="Normal 59 2 2" xfId="999"/>
    <cellStyle name="Normal 59 3 4 2" xfId="992"/>
    <cellStyle name="Normal 59 3 4 2 3" xfId="998"/>
    <cellStyle name="Normal 6" xfId="592"/>
    <cellStyle name="Normal 62" xfId="994"/>
    <cellStyle name="Normal 7" xfId="593"/>
    <cellStyle name="Normal_Bieu mau (CV ) 2 10" xfId="997"/>
    <cellStyle name="Normal_Bieumau.1" xfId="1000"/>
    <cellStyle name="Normal1" xfId="594"/>
    <cellStyle name="Normal8" xfId="595"/>
    <cellStyle name="NORMAL-ADB" xfId="596"/>
    <cellStyle name="Normale_ PESO ELETTR." xfId="597"/>
    <cellStyle name="Normalny_Cennik obowiazuje od 06-08-2001 r (1)" xfId="598"/>
    <cellStyle name="NWM" xfId="599"/>
    <cellStyle name="Ô Được nối kết" xfId="600"/>
    <cellStyle name="Ò_x000d_Normal_123569" xfId="601"/>
    <cellStyle name="Œ…‹æØ‚è [0.00]_††††† " xfId="602"/>
    <cellStyle name="Œ…‹æØ‚è_††††† " xfId="603"/>
    <cellStyle name="oft Excel]_x000d__x000a_Comment=open=/f ‚ðw’è‚·‚é‚ÆAƒ†[ƒU[’è‹`ŠÖ”‚ðŠÖ”“\‚è•t‚¯‚Ìˆê——‚É“o˜^‚·‚é‚±‚Æ‚ª‚Å‚«‚Ü‚·B_x000d__x000a_Maximized" xfId="604"/>
    <cellStyle name="oft Excel]_x000d__x000a_Comment=open=/f ‚ðŽw’è‚·‚é‚ÆAƒ†[ƒU[’è‹`ŠÖ”‚ðŠÖ”“\‚è•t‚¯‚Ìˆê——‚É“o˜^‚·‚é‚±‚Æ‚ª‚Å‚«‚Ü‚·B_x000d__x000a_Maximized" xfId="605"/>
    <cellStyle name="oft Excel]_x000d__x000a_Comment=The open=/f lines load custom functions into the Paste Function list._x000d__x000a_Maximized=2_x000d__x000a_Basics=1_x000d__x000a_A" xfId="606"/>
    <cellStyle name="oft Excel]_x000d__x000a_Comment=The open=/f lines load custom functions into the Paste Function list._x000d__x000a_Maximized=3_x000d__x000a_Basics=1_x000d__x000a_A" xfId="607"/>
    <cellStyle name="omma [0]_Mktg Prog" xfId="608"/>
    <cellStyle name="ormal_Sheet1_1" xfId="609"/>
    <cellStyle name="p" xfId="610"/>
    <cellStyle name="Pattern" xfId="611"/>
    <cellStyle name="per.style" xfId="612"/>
    <cellStyle name="Percent [0]" xfId="613"/>
    <cellStyle name="Percent [00]" xfId="614"/>
    <cellStyle name="Percent [2]" xfId="615"/>
    <cellStyle name="Percent 2" xfId="616"/>
    <cellStyle name="PERCENTAGE" xfId="617"/>
    <cellStyle name="PHONG" xfId="618"/>
    <cellStyle name="PrePop Currency (0)" xfId="619"/>
    <cellStyle name="PrePop Currency (2)" xfId="620"/>
    <cellStyle name="PrePop Units (0)" xfId="621"/>
    <cellStyle name="PrePop Units (1)" xfId="622"/>
    <cellStyle name="PrePop Units (2)" xfId="623"/>
    <cellStyle name="pricing" xfId="624"/>
    <cellStyle name="PSChar" xfId="625"/>
    <cellStyle name="PSHeading" xfId="626"/>
    <cellStyle name="regstoresfromspecstores" xfId="627"/>
    <cellStyle name="RevList" xfId="628"/>
    <cellStyle name="rlink_tiªn l­în_x001b_Hyperlink_TONG HOP KINH PHI" xfId="629"/>
    <cellStyle name="rmal_ADAdot" xfId="630"/>
    <cellStyle name="S—_x0008_" xfId="631"/>
    <cellStyle name="s]_x000d__x000a_spooler=yes_x000d__x000a_load=_x000d__x000a_Beep=yes_x000d__x000a_NullPort=None_x000d__x000a_BorderWidth=3_x000d__x000a_CursorBlinkRate=1200_x000d__x000a_DoubleClickSpeed=452_x000d__x000a_Programs=co" xfId="632"/>
    <cellStyle name="SAPBEXaggData" xfId="633"/>
    <cellStyle name="SAPBEXaggDataEmph" xfId="634"/>
    <cellStyle name="SAPBEXaggItem" xfId="635"/>
    <cellStyle name="SAPBEXchaText" xfId="636"/>
    <cellStyle name="SAPBEXexcBad7" xfId="637"/>
    <cellStyle name="SAPBEXexcBad8" xfId="638"/>
    <cellStyle name="SAPBEXexcBad9" xfId="639"/>
    <cellStyle name="SAPBEXexcCritical4" xfId="640"/>
    <cellStyle name="SAPBEXexcCritical5" xfId="641"/>
    <cellStyle name="SAPBEXexcCritical6" xfId="642"/>
    <cellStyle name="SAPBEXexcGood1" xfId="643"/>
    <cellStyle name="SAPBEXexcGood2" xfId="644"/>
    <cellStyle name="SAPBEXexcGood3" xfId="645"/>
    <cellStyle name="SAPBEXfilterDrill" xfId="646"/>
    <cellStyle name="SAPBEXfilterItem" xfId="647"/>
    <cellStyle name="SAPBEXfilterText" xfId="648"/>
    <cellStyle name="SAPBEXformats" xfId="649"/>
    <cellStyle name="SAPBEXheaderItem" xfId="650"/>
    <cellStyle name="SAPBEXheaderText" xfId="651"/>
    <cellStyle name="SAPBEXresData" xfId="652"/>
    <cellStyle name="SAPBEXresDataEmph" xfId="653"/>
    <cellStyle name="SAPBEXresItem" xfId="654"/>
    <cellStyle name="SAPBEXstdData" xfId="655"/>
    <cellStyle name="SAPBEXstdDataEmph" xfId="656"/>
    <cellStyle name="SAPBEXstdItem" xfId="657"/>
    <cellStyle name="SAPBEXtitle" xfId="658"/>
    <cellStyle name="SAPBEXundefined" xfId="659"/>
    <cellStyle name="serJet 1200 Series PCL 6" xfId="660"/>
    <cellStyle name="SHADEDSTORES" xfId="661"/>
    <cellStyle name="so" xfId="662"/>
    <cellStyle name="SO%" xfId="663"/>
    <cellStyle name="songuyen" xfId="664"/>
    <cellStyle name="specstores" xfId="665"/>
    <cellStyle name="Standard_AAbgleich" xfId="666"/>
    <cellStyle name="STT" xfId="667"/>
    <cellStyle name="STTDG" xfId="668"/>
    <cellStyle name="Style 1" xfId="669"/>
    <cellStyle name="Style 10" xfId="670"/>
    <cellStyle name="Style 11" xfId="671"/>
    <cellStyle name="Style 12" xfId="672"/>
    <cellStyle name="Style 13" xfId="673"/>
    <cellStyle name="Style 14" xfId="674"/>
    <cellStyle name="Style 15" xfId="675"/>
    <cellStyle name="Style 16" xfId="676"/>
    <cellStyle name="Style 17" xfId="677"/>
    <cellStyle name="Style 18" xfId="678"/>
    <cellStyle name="Style 19" xfId="679"/>
    <cellStyle name="Style 2" xfId="680"/>
    <cellStyle name="Style 20" xfId="681"/>
    <cellStyle name="Style 21" xfId="682"/>
    <cellStyle name="Style 22" xfId="683"/>
    <cellStyle name="Style 23" xfId="684"/>
    <cellStyle name="Style 24" xfId="685"/>
    <cellStyle name="Style 25" xfId="686"/>
    <cellStyle name="Style 26" xfId="687"/>
    <cellStyle name="Style 27" xfId="688"/>
    <cellStyle name="Style 28" xfId="689"/>
    <cellStyle name="Style 29" xfId="690"/>
    <cellStyle name="Style 3" xfId="691"/>
    <cellStyle name="Style 30" xfId="692"/>
    <cellStyle name="Style 31" xfId="693"/>
    <cellStyle name="Style 32" xfId="694"/>
    <cellStyle name="Style 33" xfId="695"/>
    <cellStyle name="Style 34" xfId="696"/>
    <cellStyle name="Style 35" xfId="697"/>
    <cellStyle name="Style 36" xfId="698"/>
    <cellStyle name="Style 37" xfId="699"/>
    <cellStyle name="Style 38" xfId="700"/>
    <cellStyle name="Style 39" xfId="701"/>
    <cellStyle name="Style 4" xfId="702"/>
    <cellStyle name="Style 40" xfId="703"/>
    <cellStyle name="Style 41" xfId="704"/>
    <cellStyle name="Style 42" xfId="705"/>
    <cellStyle name="Style 5" xfId="706"/>
    <cellStyle name="Style 6" xfId="707"/>
    <cellStyle name="Style 7" xfId="708"/>
    <cellStyle name="Style 8" xfId="709"/>
    <cellStyle name="Style 9" xfId="710"/>
    <cellStyle name="Style Date" xfId="711"/>
    <cellStyle name="style_1" xfId="712"/>
    <cellStyle name="subhead" xfId="713"/>
    <cellStyle name="Subtotal" xfId="714"/>
    <cellStyle name="symbol" xfId="715"/>
    <cellStyle name="T" xfId="716"/>
    <cellStyle name="T_1309_THungvonNSTW" xfId="717"/>
    <cellStyle name="T_BANG LUONG MOI KSDH va KSDC (co phu cap khu vuc)" xfId="718"/>
    <cellStyle name="T_bao cao" xfId="719"/>
    <cellStyle name="T_Bao cao so lieu kiem toan nam 2007 sua" xfId="720"/>
    <cellStyle name="T_BBTNG-06" xfId="721"/>
    <cellStyle name="T_BC CTMT-2008 Ttinh" xfId="722"/>
    <cellStyle name="T_BC CTMT-2008 Ttinh_bieu tong hop" xfId="723"/>
    <cellStyle name="T_BC CTMT-2008 Ttinh_Tong hop ra soat von ung 2011 -Chau" xfId="724"/>
    <cellStyle name="T_BC CTMT-2008 Ttinh_tong hop TPCP" xfId="725"/>
    <cellStyle name="T_BC CTMT-2008 Ttinh_Tong hop -Yte-Giao thong-Thuy loi-24-6" xfId="726"/>
    <cellStyle name="T_Bieu mau danh muc du an thuoc CTMTQG nam 2008" xfId="727"/>
    <cellStyle name="T_Bieu mau danh muc du an thuoc CTMTQG nam 2008_bieu tong hop" xfId="728"/>
    <cellStyle name="T_Bieu mau danh muc du an thuoc CTMTQG nam 2008_Tong hop ra soat von ung 2011 -Chau" xfId="729"/>
    <cellStyle name="T_Bieu mau danh muc du an thuoc CTMTQG nam 2008_tong hop TPCP" xfId="730"/>
    <cellStyle name="T_Bieu mau danh muc du an thuoc CTMTQG nam 2008_Tong hop -Yte-Giao thong-Thuy loi-24-6" xfId="731"/>
    <cellStyle name="T_Bieu tong hop nhu cau ung 2011 da chon loc -Mien nui" xfId="732"/>
    <cellStyle name="T_Bieu_tong_hop_du_an_giao_thong+thuy_loi_HT_2003-2010_(3_tinh)" xfId="733"/>
    <cellStyle name="T_BKH (TPCP) tháng 5.2010_Quang Nam" xfId="734"/>
    <cellStyle name="T_Book1" xfId="735"/>
    <cellStyle name="T_Book1_1" xfId="736"/>
    <cellStyle name="T_Book1_1_Bieu mau ung 2011-Mien Trung-TPCP-11-6" xfId="737"/>
    <cellStyle name="T_Book1_1_bieu tong hop" xfId="738"/>
    <cellStyle name="T_Book1_1_Bieu tong hop nhu cau ung 2011 da chon loc -Mien nui" xfId="739"/>
    <cellStyle name="T_Book1_1_BKH (TPCP) tháng 5.2010_Quang Nam" xfId="740"/>
    <cellStyle name="T_Book1_1_Book1" xfId="741"/>
    <cellStyle name="T_Book1_1_CPK" xfId="742"/>
    <cellStyle name="T_Book1_1_Khoi luong cac hang muc chi tiet-702" xfId="743"/>
    <cellStyle name="T_Book1_1_KL NT dap nen Dot 3" xfId="744"/>
    <cellStyle name="T_Book1_1_KL NT Dot 3" xfId="745"/>
    <cellStyle name="T_Book1_1_mau KL vach son" xfId="746"/>
    <cellStyle name="T_Book1_1_Nhu cau tam ung NSNN&amp;TPCP&amp;ODA theo tieu chi cua Bo (CV410_BKH-TH)_vung Tay Nguyen (11.6.2010)" xfId="747"/>
    <cellStyle name="T_Book1_1_Thiet bi" xfId="748"/>
    <cellStyle name="T_Book1_1_Thong ke cong" xfId="749"/>
    <cellStyle name="T_Book1_1_Tong hop ra soat von ung 2011 -Chau" xfId="750"/>
    <cellStyle name="T_Book1_1_tong hop TPCP" xfId="751"/>
    <cellStyle name="T_Book1_1_Tong hop -Yte-Giao thong-Thuy loi-24-6" xfId="752"/>
    <cellStyle name="T_Book1_2" xfId="753"/>
    <cellStyle name="T_Book1_2_DTDuong dong tien -sua tham tra 2009 - luong 650" xfId="754"/>
    <cellStyle name="T_Book1_Bieu mau danh muc du an thuoc CTMTQG nam 2008" xfId="755"/>
    <cellStyle name="T_Book1_Bieu mau danh muc du an thuoc CTMTQG nam 2008_bieu tong hop" xfId="756"/>
    <cellStyle name="T_Book1_Bieu mau danh muc du an thuoc CTMTQG nam 2008_Tong hop ra soat von ung 2011 -Chau" xfId="757"/>
    <cellStyle name="T_Book1_Bieu mau danh muc du an thuoc CTMTQG nam 2008_tong hop TPCP" xfId="758"/>
    <cellStyle name="T_Book1_Bieu mau danh muc du an thuoc CTMTQG nam 2008_Tong hop -Yte-Giao thong-Thuy loi-24-6" xfId="759"/>
    <cellStyle name="T_Book1_Bieu tong hop nhu cau ung 2011 da chon loc -Mien nui" xfId="760"/>
    <cellStyle name="T_Book1_BKH (TPCP) tháng 5.2010_Quang Nam" xfId="761"/>
    <cellStyle name="T_Book1_Book1" xfId="762"/>
    <cellStyle name="T_Book1_CPK" xfId="763"/>
    <cellStyle name="T_Book1_DT492" xfId="764"/>
    <cellStyle name="T_Book1_DT972000" xfId="765"/>
    <cellStyle name="T_Book1_DTDuong dong tien -sua tham tra 2009 - luong 650" xfId="766"/>
    <cellStyle name="T_Book1_Du an khoi cong moi nam 2010" xfId="767"/>
    <cellStyle name="T_Book1_Du an khoi cong moi nam 2010_bieu tong hop" xfId="768"/>
    <cellStyle name="T_Book1_Du an khoi cong moi nam 2010_Tong hop ra soat von ung 2011 -Chau" xfId="769"/>
    <cellStyle name="T_Book1_Du an khoi cong moi nam 2010_tong hop TPCP" xfId="770"/>
    <cellStyle name="T_Book1_Du an khoi cong moi nam 2010_Tong hop -Yte-Giao thong-Thuy loi-24-6" xfId="771"/>
    <cellStyle name="T_Book1_Du toan khao sat (bo sung 2009)" xfId="772"/>
    <cellStyle name="T_Book1_Hang Tom goi9 9-07(Cau 12 sua)" xfId="773"/>
    <cellStyle name="T_Book1_HECO-NR78-Gui a-Vinh(15-5-07)" xfId="774"/>
    <cellStyle name="T_Book1_Ket qua phan bo von nam 2008" xfId="775"/>
    <cellStyle name="T_Book1_KH XDCB_2008 lan 2 sua ngay 10-11" xfId="776"/>
    <cellStyle name="T_Book1_KH2011_Bieu 14-21_Vung Tay Nguyen" xfId="777"/>
    <cellStyle name="T_Book1_Khoi luong cac hang muc chi tiet-702" xfId="778"/>
    <cellStyle name="T_Book1_Khoi luong chinh Hang Tom" xfId="779"/>
    <cellStyle name="T_Book1_KL NT dap nen Dot 3" xfId="780"/>
    <cellStyle name="T_Book1_KL NT Dot 3" xfId="781"/>
    <cellStyle name="T_Book1_mau bieu doan giam sat 2010 (version 2)" xfId="782"/>
    <cellStyle name="T_Book1_mau KL vach son" xfId="783"/>
    <cellStyle name="T_Book1_Nhu cau von ung truoc 2011 Tha h Hoa + Nge An gui TW" xfId="784"/>
    <cellStyle name="T_Book1_San sat hach moi" xfId="785"/>
    <cellStyle name="T_Book1_TH ung tren 70%-Ra soat phap ly-8-6 (dung de chuyen vao vu TH)" xfId="786"/>
    <cellStyle name="T_Book1_Thiet bi" xfId="787"/>
    <cellStyle name="T_Book1_Thong ke cong" xfId="788"/>
    <cellStyle name="T_Book1_Tong hop 3 tinh (11_5)-TTH-QN-QT" xfId="789"/>
    <cellStyle name="T_Book1_tong hop TPCP" xfId="790"/>
    <cellStyle name="T_Book1_ung 2011 - 11-6-Thanh hoa-Nghe an" xfId="791"/>
    <cellStyle name="T_Book1_ung truoc 2011 NSTW Thanh Hoa + Nge An gui Thu 12-5" xfId="792"/>
    <cellStyle name="T_CDKT" xfId="793"/>
    <cellStyle name="T_Chuan bi dau tu nam 2008" xfId="794"/>
    <cellStyle name="T_Chuan bi dau tu nam 2008_bieu tong hop" xfId="795"/>
    <cellStyle name="T_Chuan bi dau tu nam 2008_Tong hop ra soat von ung 2011 -Chau" xfId="796"/>
    <cellStyle name="T_Chuan bi dau tu nam 2008_tong hop TPCP" xfId="797"/>
    <cellStyle name="T_Chuan bi dau tu nam 2008_Tong hop -Yte-Giao thong-Thuy loi-24-6" xfId="798"/>
    <cellStyle name="T_Copy of Bao cao  XDCB 7 thang nam 2008_So KH&amp;DT SUA" xfId="799"/>
    <cellStyle name="T_Copy of Bao cao  XDCB 7 thang nam 2008_So KH&amp;DT SUA_bieu tong hop" xfId="800"/>
    <cellStyle name="T_Copy of Bao cao  XDCB 7 thang nam 2008_So KH&amp;DT SUA_Tong hop ra soat von ung 2011 -Chau" xfId="801"/>
    <cellStyle name="T_Copy of Bao cao  XDCB 7 thang nam 2008_So KH&amp;DT SUA_tong hop TPCP" xfId="802"/>
    <cellStyle name="T_Copy of Bao cao  XDCB 7 thang nam 2008_So KH&amp;DT SUA_Tong hop -Yte-Giao thong-Thuy loi-24-6" xfId="803"/>
    <cellStyle name="T_Copy of KS Du an dau tu" xfId="804"/>
    <cellStyle name="T_Cost for DD (summary)" xfId="805"/>
    <cellStyle name="T_CPK" xfId="806"/>
    <cellStyle name="T_CTMTQG 2008" xfId="807"/>
    <cellStyle name="T_CTMTQG 2008_Bieu mau danh muc du an thuoc CTMTQG nam 2008" xfId="808"/>
    <cellStyle name="T_CTMTQG 2008_Hi-Tong hop KQ phan bo KH nam 08- LD fong giao 15-11-08" xfId="809"/>
    <cellStyle name="T_CTMTQG 2008_Ket qua thuc hien nam 2008" xfId="810"/>
    <cellStyle name="T_CTMTQG 2008_KH XDCB_2008 lan 1" xfId="811"/>
    <cellStyle name="T_CTMTQG 2008_KH XDCB_2008 lan 1 sua ngay 27-10" xfId="812"/>
    <cellStyle name="T_CTMTQG 2008_KH XDCB_2008 lan 2 sua ngay 10-11" xfId="813"/>
    <cellStyle name="T_DT972000" xfId="814"/>
    <cellStyle name="T_DTDuong dong tien -sua tham tra 2009 - luong 650" xfId="815"/>
    <cellStyle name="T_dtTL598G1." xfId="816"/>
    <cellStyle name="T_Du an khoi cong moi nam 2010" xfId="817"/>
    <cellStyle name="T_Du an khoi cong moi nam 2010_bieu tong hop" xfId="818"/>
    <cellStyle name="T_Du an khoi cong moi nam 2010_Tong hop ra soat von ung 2011 -Chau" xfId="819"/>
    <cellStyle name="T_Du an khoi cong moi nam 2010_tong hop TPCP" xfId="820"/>
    <cellStyle name="T_Du an khoi cong moi nam 2010_Tong hop -Yte-Giao thong-Thuy loi-24-6" xfId="821"/>
    <cellStyle name="T_DU AN TKQH VA CHUAN BI DAU TU NAM 2007 sua ngay 9-11" xfId="822"/>
    <cellStyle name="T_DU AN TKQH VA CHUAN BI DAU TU NAM 2007 sua ngay 9-11_Bieu mau danh muc du an thuoc CTMTQG nam 2008" xfId="823"/>
    <cellStyle name="T_DU AN TKQH VA CHUAN BI DAU TU NAM 2007 sua ngay 9-11_Bieu mau danh muc du an thuoc CTMTQG nam 2008_bieu tong hop" xfId="824"/>
    <cellStyle name="T_DU AN TKQH VA CHUAN BI DAU TU NAM 2007 sua ngay 9-11_Bieu mau danh muc du an thuoc CTMTQG nam 2008_Tong hop ra soat von ung 2011 -Chau" xfId="825"/>
    <cellStyle name="T_DU AN TKQH VA CHUAN BI DAU TU NAM 2007 sua ngay 9-11_Bieu mau danh muc du an thuoc CTMTQG nam 2008_tong hop TPCP" xfId="826"/>
    <cellStyle name="T_DU AN TKQH VA CHUAN BI DAU TU NAM 2007 sua ngay 9-11_Bieu mau danh muc du an thuoc CTMTQG nam 2008_Tong hop -Yte-Giao thong-Thuy loi-24-6" xfId="827"/>
    <cellStyle name="T_DU AN TKQH VA CHUAN BI DAU TU NAM 2007 sua ngay 9-11_Du an khoi cong moi nam 2010" xfId="828"/>
    <cellStyle name="T_DU AN TKQH VA CHUAN BI DAU TU NAM 2007 sua ngay 9-11_Du an khoi cong moi nam 2010_bieu tong hop" xfId="829"/>
    <cellStyle name="T_DU AN TKQH VA CHUAN BI DAU TU NAM 2007 sua ngay 9-11_Du an khoi cong moi nam 2010_Tong hop ra soat von ung 2011 -Chau" xfId="830"/>
    <cellStyle name="T_DU AN TKQH VA CHUAN BI DAU TU NAM 2007 sua ngay 9-11_Du an khoi cong moi nam 2010_tong hop TPCP" xfId="831"/>
    <cellStyle name="T_DU AN TKQH VA CHUAN BI DAU TU NAM 2007 sua ngay 9-11_Du an khoi cong moi nam 2010_Tong hop -Yte-Giao thong-Thuy loi-24-6" xfId="832"/>
    <cellStyle name="T_DU AN TKQH VA CHUAN BI DAU TU NAM 2007 sua ngay 9-11_Ket qua phan bo von nam 2008" xfId="833"/>
    <cellStyle name="T_DU AN TKQH VA CHUAN BI DAU TU NAM 2007 sua ngay 9-11_KH XDCB_2008 lan 2 sua ngay 10-11" xfId="834"/>
    <cellStyle name="T_du toan dieu chinh  20-8-2006" xfId="835"/>
    <cellStyle name="T_Du toan khao sat (bo sung 2009)" xfId="836"/>
    <cellStyle name="T_Ke hoach KTXH  nam 2009_PKT thang 11 nam 2008" xfId="837"/>
    <cellStyle name="T_Ke hoach KTXH  nam 2009_PKT thang 11 nam 2008_bieu tong hop" xfId="838"/>
    <cellStyle name="T_Ke hoach KTXH  nam 2009_PKT thang 11 nam 2008_Tong hop ra soat von ung 2011 -Chau" xfId="839"/>
    <cellStyle name="T_Ke hoach KTXH  nam 2009_PKT thang 11 nam 2008_tong hop TPCP" xfId="840"/>
    <cellStyle name="T_Ke hoach KTXH  nam 2009_PKT thang 11 nam 2008_Tong hop -Yte-Giao thong-Thuy loi-24-6" xfId="841"/>
    <cellStyle name="T_Ket qua dau thau" xfId="842"/>
    <cellStyle name="T_Ket qua dau thau_bieu tong hop" xfId="843"/>
    <cellStyle name="T_Ket qua dau thau_Tong hop ra soat von ung 2011 -Chau" xfId="844"/>
    <cellStyle name="T_Ket qua dau thau_tong hop TPCP" xfId="845"/>
    <cellStyle name="T_Ket qua dau thau_Tong hop -Yte-Giao thong-Thuy loi-24-6" xfId="846"/>
    <cellStyle name="T_Ket qua phan bo von nam 2008" xfId="847"/>
    <cellStyle name="T_KH XDCB_2008 lan 2 sua ngay 10-11" xfId="848"/>
    <cellStyle name="T_Khao satD1" xfId="849"/>
    <cellStyle name="T_Khoi luong cac hang muc chi tiet-702" xfId="850"/>
    <cellStyle name="T_KL NT dap nen Dot 3" xfId="851"/>
    <cellStyle name="T_KL NT Dot 3" xfId="852"/>
    <cellStyle name="T_Kl VL ranh" xfId="853"/>
    <cellStyle name="T_KLNMD1" xfId="854"/>
    <cellStyle name="T_mau bieu doan giam sat 2010 (version 2)" xfId="855"/>
    <cellStyle name="T_mau KL vach son" xfId="856"/>
    <cellStyle name="T_Me_Tri_6_07" xfId="857"/>
    <cellStyle name="T_N2 thay dat (N1-1)" xfId="858"/>
    <cellStyle name="T_Phuong an can doi nam 2008" xfId="859"/>
    <cellStyle name="T_Phuong an can doi nam 2008_bieu tong hop" xfId="860"/>
    <cellStyle name="T_Phuong an can doi nam 2008_Tong hop ra soat von ung 2011 -Chau" xfId="861"/>
    <cellStyle name="T_Phuong an can doi nam 2008_tong hop TPCP" xfId="862"/>
    <cellStyle name="T_Phuong an can doi nam 2008_Tong hop -Yte-Giao thong-Thuy loi-24-6" xfId="863"/>
    <cellStyle name="T_San sat hach moi" xfId="864"/>
    <cellStyle name="T_Seagame(BTL)" xfId="865"/>
    <cellStyle name="T_So GTVT" xfId="866"/>
    <cellStyle name="T_So GTVT_bieu tong hop" xfId="867"/>
    <cellStyle name="T_So GTVT_Tong hop ra soat von ung 2011 -Chau" xfId="868"/>
    <cellStyle name="T_So GTVT_tong hop TPCP" xfId="869"/>
    <cellStyle name="T_So GTVT_Tong hop -Yte-Giao thong-Thuy loi-24-6" xfId="870"/>
    <cellStyle name="T_SS BVTC cau va cong tuyen Le Chan" xfId="871"/>
    <cellStyle name="T_TDT + duong(8-5-07)" xfId="872"/>
    <cellStyle name="T_tham_tra_du_toan" xfId="873"/>
    <cellStyle name="T_Thiet bi" xfId="874"/>
    <cellStyle name="T_THKL 1303" xfId="875"/>
    <cellStyle name="T_Thong ke" xfId="876"/>
    <cellStyle name="T_Thong ke cong" xfId="877"/>
    <cellStyle name="T_thong ke giao dan sinh" xfId="878"/>
    <cellStyle name="T_tien2004" xfId="879"/>
    <cellStyle name="T_TKE-ChoDon-sua" xfId="880"/>
    <cellStyle name="T_Tong hop 3 tinh (11_5)-TTH-QN-QT" xfId="881"/>
    <cellStyle name="T_Tong hop khoi luong Dot 3" xfId="882"/>
    <cellStyle name="T_tong hop TPCP" xfId="883"/>
    <cellStyle name="T_Worksheet in D: ... Hoan thien 5goi theo KL cu 28-06 4.Cong 5goi Coc 33-Km1+490.13 Cong coc 33-km1+490.13" xfId="884"/>
    <cellStyle name="T_ÿÿÿÿÿ" xfId="885"/>
    <cellStyle name="Text Indent A" xfId="886"/>
    <cellStyle name="Text Indent B" xfId="887"/>
    <cellStyle name="Text Indent C" xfId="888"/>
    <cellStyle name="th" xfId="889"/>
    <cellStyle name="than" xfId="890"/>
    <cellStyle name="þ_x001d_ð¤_x000c_¯þ_x0014__x000d_¨þU_x0001_À_x0004_ _x0015__x000f__x0001__x0001_" xfId="891"/>
    <cellStyle name="þ_x001d_ð·_x000c_æþ'_x000d_ßþU_x0001_Ø_x0005_ü_x0014__x0007__x0001__x0001_" xfId="892"/>
    <cellStyle name="þ_x001d_ðÇ%Uý—&amp;Hý9_x0008_Ÿ s_x000a__x0007__x0001__x0001_" xfId="893"/>
    <cellStyle name="þ_x001d_ðK_x000c_Fý_x001b__x000d_9ýU_x0001_Ð_x0008_¦)_x0007__x0001__x0001_" xfId="894"/>
    <cellStyle name="thuong-10" xfId="895"/>
    <cellStyle name="thuong-11" xfId="896"/>
    <cellStyle name="Thuyet minh" xfId="897"/>
    <cellStyle name="Tien1" xfId="898"/>
    <cellStyle name="Tiêu đề" xfId="899"/>
    <cellStyle name="Tieu_de_2" xfId="900"/>
    <cellStyle name="Times New Roman" xfId="901"/>
    <cellStyle name="Tính toán" xfId="902"/>
    <cellStyle name="tit1" xfId="903"/>
    <cellStyle name="tit2" xfId="904"/>
    <cellStyle name="tit3" xfId="905"/>
    <cellStyle name="tit4" xfId="906"/>
    <cellStyle name="Tổng" xfId="907"/>
    <cellStyle name="Tongcong" xfId="908"/>
    <cellStyle name="Tốt" xfId="909"/>
    <cellStyle name="trang" xfId="910"/>
    <cellStyle name="Trung tính" xfId="911"/>
    <cellStyle name="tt1" xfId="912"/>
    <cellStyle name="Tusental (0)_pldt" xfId="913"/>
    <cellStyle name="Tusental_pldt" xfId="914"/>
    <cellStyle name="u" xfId="915"/>
    <cellStyle name="ux_3_¼­¿ï-¾È»ê" xfId="916"/>
    <cellStyle name="Valuta (0)_CALPREZZ" xfId="917"/>
    <cellStyle name="Valuta_ PESO ELETTR." xfId="918"/>
    <cellStyle name="Văn bản Cảnh báo" xfId="919"/>
    <cellStyle name="Văn bản Giải thích" xfId="920"/>
    <cellStyle name="VANG1" xfId="921"/>
    <cellStyle name="viet" xfId="922"/>
    <cellStyle name="viet2" xfId="923"/>
    <cellStyle name="VN new romanNormal" xfId="924"/>
    <cellStyle name="vn time 10" xfId="925"/>
    <cellStyle name="Vn Time 13" xfId="926"/>
    <cellStyle name="Vn Time 14" xfId="927"/>
    <cellStyle name="VN time new roman" xfId="928"/>
    <cellStyle name="vn_time" xfId="929"/>
    <cellStyle name="vnbo" xfId="930"/>
    <cellStyle name="vnhead1" xfId="931"/>
    <cellStyle name="vnhead2" xfId="932"/>
    <cellStyle name="vnhead3" xfId="933"/>
    <cellStyle name="vnhead4" xfId="934"/>
    <cellStyle name="vntxt1" xfId="935"/>
    <cellStyle name="vntxt2" xfId="936"/>
    <cellStyle name="W?hrung [0]_35ERI8T2gbIEMixb4v26icuOo" xfId="937"/>
    <cellStyle name="W?hrung_35ERI8T2gbIEMixb4v26icuOo" xfId="938"/>
    <cellStyle name="Währung [0]_ALLE_ITEMS_280800_EV_NL" xfId="940"/>
    <cellStyle name="Währung_AKE_100N" xfId="941"/>
    <cellStyle name="Walutowy [0]_Invoices2001Slovakia" xfId="942"/>
    <cellStyle name="Walutowy_Invoices2001Slovakia" xfId="943"/>
    <cellStyle name="wrap" xfId="944"/>
    <cellStyle name="Wไhrung [0]_35ERI8T2gbIEMixb4v26icuOo" xfId="945"/>
    <cellStyle name="Wไhrung_35ERI8T2gbIEMixb4v26icuOo" xfId="946"/>
    <cellStyle name="Xấu" xfId="947"/>
    <cellStyle name="xuan" xfId="948"/>
    <cellStyle name="y" xfId="949"/>
    <cellStyle name="Ý kh¸c_B¶ng 1 (2)" xfId="950"/>
    <cellStyle name=" [0.00]_ Att. 1- Cover" xfId="983"/>
    <cellStyle name="_ Att. 1- Cover" xfId="984"/>
    <cellStyle name="?_ Att. 1- Cover" xfId="985"/>
    <cellStyle name="똿뗦먛귟 [0.00]_PRODUCT DETAIL Q1" xfId="951"/>
    <cellStyle name="똿뗦먛귟_PRODUCT DETAIL Q1" xfId="952"/>
    <cellStyle name="믅됞 [0.00]_PRODUCT DETAIL Q1" xfId="953"/>
    <cellStyle name="믅됞_PRODUCT DETAIL Q1" xfId="954"/>
    <cellStyle name="백분율_††††† " xfId="955"/>
    <cellStyle name="뷭?_BOOKSHIP" xfId="956"/>
    <cellStyle name="안건회계법인" xfId="957"/>
    <cellStyle name="콤마 [ - 유형1" xfId="961"/>
    <cellStyle name="콤마 [ - 유형2" xfId="962"/>
    <cellStyle name="콤마 [ - 유형3" xfId="963"/>
    <cellStyle name="콤마 [ - 유형4" xfId="964"/>
    <cellStyle name="콤마 [ - 유형5" xfId="965"/>
    <cellStyle name="콤마 [ - 유형6" xfId="966"/>
    <cellStyle name="콤마 [ - 유형7" xfId="967"/>
    <cellStyle name="콤마 [ - 유형8" xfId="968"/>
    <cellStyle name="콤마 [0]_ 비목별 월별기술 " xfId="969"/>
    <cellStyle name="콤마_ 비목별 월별기술 " xfId="970"/>
    <cellStyle name="통화 [0]_††††† " xfId="971"/>
    <cellStyle name="통화_††††† " xfId="972"/>
    <cellStyle name="표준_ 97년 경영분석(안)" xfId="973"/>
    <cellStyle name="표줠_Sheet1_1_총괄표 (수출입) (2)" xfId="974"/>
    <cellStyle name="一般_00Q3902REV.1" xfId="958"/>
    <cellStyle name="千分位[0]_00Q3902REV.1" xfId="959"/>
    <cellStyle name="千分位_00Q3902REV.1" xfId="960"/>
    <cellStyle name="桁区切り [0.00]_BE-BQ" xfId="975"/>
    <cellStyle name="桁区切り_BE-BQ" xfId="976"/>
    <cellStyle name="標準_(A1)BOQ " xfId="977"/>
    <cellStyle name="貨幣 [0]_00Q3902REV.1" xfId="978"/>
    <cellStyle name="貨幣[0]_BRE" xfId="979"/>
    <cellStyle name="貨幣_00Q3902REV.1" xfId="980"/>
    <cellStyle name="通貨 [0.00]_BE-BQ" xfId="981"/>
    <cellStyle name="通貨_BE-BQ" xfId="9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0"/>
  <sheetViews>
    <sheetView workbookViewId="0">
      <selection activeCell="A25" sqref="A25:XFD25"/>
    </sheetView>
  </sheetViews>
  <sheetFormatPr defaultRowHeight="32.1" customHeight="1"/>
  <cols>
    <col min="1" max="1" width="6.7109375" style="26" customWidth="1"/>
    <col min="2" max="2" width="60.5703125" style="27" customWidth="1"/>
    <col min="3" max="8" width="12.7109375" style="28" customWidth="1"/>
    <col min="9" max="9" width="15.7109375" style="27" customWidth="1"/>
    <col min="10" max="16384" width="9.140625" style="9"/>
  </cols>
  <sheetData>
    <row r="1" spans="1:58" s="2" customFormat="1" ht="32.1"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2" customFormat="1" ht="32.1" customHeight="1">
      <c r="A2" s="148" t="s">
        <v>12</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2" customFormat="1" ht="32.1"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32.1"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4" customFormat="1" ht="32.1" customHeight="1">
      <c r="A5" s="165" t="s">
        <v>2</v>
      </c>
      <c r="B5" s="168" t="s">
        <v>23</v>
      </c>
      <c r="C5" s="152" t="s">
        <v>174</v>
      </c>
      <c r="D5" s="152"/>
      <c r="E5" s="155" t="s">
        <v>264</v>
      </c>
      <c r="F5" s="156"/>
      <c r="G5" s="156"/>
      <c r="H5" s="157"/>
      <c r="I5" s="168" t="s">
        <v>3</v>
      </c>
      <c r="J5" s="32"/>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4" customFormat="1" ht="32.1" customHeight="1">
      <c r="A6" s="166"/>
      <c r="B6" s="169"/>
      <c r="C6" s="152" t="s">
        <v>32</v>
      </c>
      <c r="D6" s="152" t="s">
        <v>170</v>
      </c>
      <c r="E6" s="158" t="s">
        <v>32</v>
      </c>
      <c r="F6" s="155" t="s">
        <v>33</v>
      </c>
      <c r="G6" s="156"/>
      <c r="H6" s="157"/>
      <c r="I6" s="169"/>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4" customFormat="1" ht="39.950000000000003" customHeight="1">
      <c r="A7" s="167"/>
      <c r="B7" s="170"/>
      <c r="C7" s="152"/>
      <c r="D7" s="152"/>
      <c r="E7" s="159"/>
      <c r="F7" s="3" t="s">
        <v>34</v>
      </c>
      <c r="G7" s="3" t="s">
        <v>56</v>
      </c>
      <c r="H7" s="75" t="s">
        <v>40</v>
      </c>
      <c r="I7" s="17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4" customFormat="1" ht="32.1" customHeight="1">
      <c r="A8" s="11"/>
      <c r="B8" s="12" t="s">
        <v>4</v>
      </c>
      <c r="C8" s="15">
        <f t="shared" ref="C8:H8" si="0">+C9+C10+C28</f>
        <v>12572</v>
      </c>
      <c r="D8" s="15">
        <f t="shared" si="0"/>
        <v>7891.2</v>
      </c>
      <c r="E8" s="3">
        <f t="shared" si="0"/>
        <v>49483.199999999997</v>
      </c>
      <c r="F8" s="3">
        <f t="shared" si="0"/>
        <v>32483.200000000001</v>
      </c>
      <c r="G8" s="3">
        <f t="shared" si="0"/>
        <v>0</v>
      </c>
      <c r="H8" s="3">
        <f t="shared" si="0"/>
        <v>17000</v>
      </c>
      <c r="I8" s="12"/>
      <c r="J8" s="10"/>
      <c r="K8" s="32"/>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7" customFormat="1" ht="39.950000000000003" customHeight="1">
      <c r="A9" s="13" t="s">
        <v>5</v>
      </c>
      <c r="B9" s="14" t="s">
        <v>36</v>
      </c>
      <c r="C9" s="15"/>
      <c r="D9" s="15"/>
      <c r="E9" s="15">
        <f>+SUM(F9:G9)</f>
        <v>19963</v>
      </c>
      <c r="F9" s="15">
        <v>19963</v>
      </c>
      <c r="G9" s="15"/>
      <c r="H9" s="15"/>
      <c r="I9" s="14"/>
    </row>
    <row r="10" spans="1:58" s="17" customFormat="1" ht="32.1" customHeight="1">
      <c r="A10" s="13" t="s">
        <v>6</v>
      </c>
      <c r="B10" s="14" t="s">
        <v>57</v>
      </c>
      <c r="C10" s="15">
        <f>+C11+C12+C25+C26</f>
        <v>12572</v>
      </c>
      <c r="D10" s="15">
        <f t="shared" ref="D10:H10" si="1">+D11+D12+D25+D26</f>
        <v>7891.2</v>
      </c>
      <c r="E10" s="15">
        <f t="shared" si="1"/>
        <v>12520.2</v>
      </c>
      <c r="F10" s="15">
        <f t="shared" si="1"/>
        <v>12520.2</v>
      </c>
      <c r="G10" s="15">
        <f t="shared" si="1"/>
        <v>0</v>
      </c>
      <c r="H10" s="15">
        <f t="shared" si="1"/>
        <v>0</v>
      </c>
      <c r="I10" s="14"/>
    </row>
    <row r="11" spans="1:58" s="108" customFormat="1" ht="39.950000000000003" customHeight="1">
      <c r="A11" s="115">
        <v>-1</v>
      </c>
      <c r="B11" s="46" t="s">
        <v>51</v>
      </c>
      <c r="C11" s="37"/>
      <c r="D11" s="37"/>
      <c r="E11" s="37">
        <f>+SUM(F11:G11)</f>
        <v>1100</v>
      </c>
      <c r="F11" s="117">
        <v>1100</v>
      </c>
      <c r="G11" s="117"/>
      <c r="H11" s="36"/>
      <c r="I11" s="134"/>
    </row>
    <row r="12" spans="1:58" s="17" customFormat="1" ht="39.950000000000003" customHeight="1">
      <c r="A12" s="13">
        <v>-2</v>
      </c>
      <c r="B12" s="14" t="s">
        <v>52</v>
      </c>
      <c r="C12" s="37">
        <f>C13+C20+C23</f>
        <v>12572</v>
      </c>
      <c r="D12" s="37">
        <f t="shared" ref="D12:H12" si="2">D13+D20+D23</f>
        <v>7891.2</v>
      </c>
      <c r="E12" s="37">
        <f t="shared" si="2"/>
        <v>5000.2</v>
      </c>
      <c r="F12" s="37">
        <f t="shared" si="2"/>
        <v>5000.2</v>
      </c>
      <c r="G12" s="37">
        <f t="shared" si="2"/>
        <v>0</v>
      </c>
      <c r="H12" s="37">
        <f t="shared" si="2"/>
        <v>0</v>
      </c>
      <c r="I12" s="54"/>
    </row>
    <row r="13" spans="1:58" s="17" customFormat="1" ht="32.1" customHeight="1">
      <c r="A13" s="45" t="s">
        <v>26</v>
      </c>
      <c r="B13" s="46" t="s">
        <v>38</v>
      </c>
      <c r="C13" s="37">
        <f>SUM(C14:C19)</f>
        <v>7645</v>
      </c>
      <c r="D13" s="37">
        <f t="shared" ref="D13:H13" si="3">SUM(D14:D19)</f>
        <v>4587</v>
      </c>
      <c r="E13" s="37">
        <f t="shared" si="3"/>
        <v>3532</v>
      </c>
      <c r="F13" s="37">
        <f t="shared" si="3"/>
        <v>3532</v>
      </c>
      <c r="G13" s="37">
        <f t="shared" si="3"/>
        <v>0</v>
      </c>
      <c r="H13" s="37">
        <f t="shared" si="3"/>
        <v>0</v>
      </c>
      <c r="I13" s="54"/>
    </row>
    <row r="14" spans="1:58" ht="32.1" customHeight="1">
      <c r="A14" s="47">
        <v>1</v>
      </c>
      <c r="B14" s="36" t="s">
        <v>105</v>
      </c>
      <c r="C14" s="33">
        <v>1795</v>
      </c>
      <c r="D14" s="33">
        <f t="shared" ref="D14:D19" si="4">C14*0.6</f>
        <v>1077</v>
      </c>
      <c r="E14" s="24">
        <f t="shared" ref="E14:E19" si="5">+SUM(F14:G14)</f>
        <v>292</v>
      </c>
      <c r="F14" s="24">
        <v>292</v>
      </c>
      <c r="G14" s="33"/>
      <c r="H14" s="24"/>
      <c r="I14" s="36"/>
    </row>
    <row r="15" spans="1:58" ht="32.1" customHeight="1">
      <c r="A15" s="47">
        <v>2</v>
      </c>
      <c r="B15" s="36" t="s">
        <v>326</v>
      </c>
      <c r="C15" s="33">
        <v>1350</v>
      </c>
      <c r="D15" s="33">
        <f t="shared" si="4"/>
        <v>810</v>
      </c>
      <c r="E15" s="24">
        <f t="shared" si="5"/>
        <v>810</v>
      </c>
      <c r="F15" s="24">
        <v>810</v>
      </c>
      <c r="G15" s="33"/>
      <c r="H15" s="24"/>
      <c r="I15" s="36"/>
    </row>
    <row r="16" spans="1:58" ht="32.1" customHeight="1">
      <c r="A16" s="47">
        <v>3</v>
      </c>
      <c r="B16" s="36" t="s">
        <v>327</v>
      </c>
      <c r="C16" s="33">
        <v>900</v>
      </c>
      <c r="D16" s="33">
        <f t="shared" si="4"/>
        <v>540</v>
      </c>
      <c r="E16" s="24">
        <f t="shared" si="5"/>
        <v>540</v>
      </c>
      <c r="F16" s="24">
        <v>540</v>
      </c>
      <c r="G16" s="33"/>
      <c r="H16" s="24"/>
      <c r="I16" s="36"/>
    </row>
    <row r="17" spans="1:11" ht="39.950000000000003" customHeight="1">
      <c r="A17" s="47">
        <v>4</v>
      </c>
      <c r="B17" s="36" t="s">
        <v>328</v>
      </c>
      <c r="C17" s="33">
        <v>1350</v>
      </c>
      <c r="D17" s="33">
        <f t="shared" si="4"/>
        <v>810</v>
      </c>
      <c r="E17" s="24">
        <f t="shared" si="5"/>
        <v>650</v>
      </c>
      <c r="F17" s="24">
        <v>650</v>
      </c>
      <c r="G17" s="33"/>
      <c r="H17" s="24"/>
      <c r="I17" s="36"/>
    </row>
    <row r="18" spans="1:11" ht="32.1" customHeight="1">
      <c r="A18" s="47">
        <v>5</v>
      </c>
      <c r="B18" s="36" t="s">
        <v>329</v>
      </c>
      <c r="C18" s="33">
        <v>1350</v>
      </c>
      <c r="D18" s="33">
        <f t="shared" si="4"/>
        <v>810</v>
      </c>
      <c r="E18" s="24">
        <f t="shared" si="5"/>
        <v>700</v>
      </c>
      <c r="F18" s="24">
        <v>700</v>
      </c>
      <c r="G18" s="33"/>
      <c r="H18" s="24"/>
      <c r="I18" s="36"/>
    </row>
    <row r="19" spans="1:11" ht="32.1" customHeight="1">
      <c r="A19" s="47">
        <v>6</v>
      </c>
      <c r="B19" s="36" t="s">
        <v>330</v>
      </c>
      <c r="C19" s="33">
        <v>900</v>
      </c>
      <c r="D19" s="33">
        <f t="shared" si="4"/>
        <v>540</v>
      </c>
      <c r="E19" s="24">
        <f t="shared" si="5"/>
        <v>540</v>
      </c>
      <c r="F19" s="24">
        <v>540</v>
      </c>
      <c r="G19" s="33"/>
      <c r="H19" s="24"/>
      <c r="I19" s="36"/>
    </row>
    <row r="20" spans="1:11" s="17" customFormat="1" ht="32.1" customHeight="1">
      <c r="A20" s="45" t="s">
        <v>28</v>
      </c>
      <c r="B20" s="46" t="s">
        <v>29</v>
      </c>
      <c r="C20" s="37">
        <f t="shared" ref="C20:H20" si="6">SUM(C21:C22)</f>
        <v>2437</v>
      </c>
      <c r="D20" s="37">
        <f t="shared" si="6"/>
        <v>1561.1999999999998</v>
      </c>
      <c r="E20" s="37">
        <f t="shared" si="6"/>
        <v>568.19999999999993</v>
      </c>
      <c r="F20" s="37">
        <f t="shared" si="6"/>
        <v>568.19999999999993</v>
      </c>
      <c r="G20" s="37">
        <f t="shared" si="6"/>
        <v>0</v>
      </c>
      <c r="H20" s="37">
        <f t="shared" si="6"/>
        <v>0</v>
      </c>
      <c r="I20" s="48"/>
    </row>
    <row r="21" spans="1:11" ht="32.1" customHeight="1">
      <c r="A21" s="47">
        <v>1</v>
      </c>
      <c r="B21" s="36" t="s">
        <v>331</v>
      </c>
      <c r="C21" s="33">
        <v>990</v>
      </c>
      <c r="D21" s="33">
        <f>C21*0.7</f>
        <v>693</v>
      </c>
      <c r="E21" s="24">
        <f>+SUM(F21:G21)</f>
        <v>200</v>
      </c>
      <c r="F21" s="24">
        <v>200</v>
      </c>
      <c r="G21" s="33"/>
      <c r="H21" s="24"/>
      <c r="I21" s="36"/>
    </row>
    <row r="22" spans="1:11" ht="39.950000000000003" customHeight="1">
      <c r="A22" s="47">
        <v>2</v>
      </c>
      <c r="B22" s="36" t="s">
        <v>464</v>
      </c>
      <c r="C22" s="33">
        <v>1447</v>
      </c>
      <c r="D22" s="33">
        <f>C22*0.6</f>
        <v>868.19999999999993</v>
      </c>
      <c r="E22" s="24">
        <f>+SUM(F22:G22)</f>
        <v>368.19999999999993</v>
      </c>
      <c r="F22" s="24">
        <v>368.19999999999993</v>
      </c>
      <c r="G22" s="33"/>
      <c r="H22" s="24"/>
      <c r="I22" s="52"/>
    </row>
    <row r="23" spans="1:11" s="17" customFormat="1" ht="32.1" customHeight="1">
      <c r="A23" s="45" t="s">
        <v>30</v>
      </c>
      <c r="B23" s="46" t="s">
        <v>27</v>
      </c>
      <c r="C23" s="37">
        <f>C24</f>
        <v>2490</v>
      </c>
      <c r="D23" s="37">
        <f>D24</f>
        <v>1743</v>
      </c>
      <c r="E23" s="37">
        <f t="shared" ref="E23:H23" si="7">E24</f>
        <v>900</v>
      </c>
      <c r="F23" s="37">
        <f t="shared" si="7"/>
        <v>900</v>
      </c>
      <c r="G23" s="37">
        <f t="shared" si="7"/>
        <v>0</v>
      </c>
      <c r="H23" s="37">
        <f t="shared" si="7"/>
        <v>0</v>
      </c>
      <c r="I23" s="58"/>
    </row>
    <row r="24" spans="1:11" ht="32.1" customHeight="1">
      <c r="A24" s="47">
        <v>1</v>
      </c>
      <c r="B24" s="36" t="s">
        <v>171</v>
      </c>
      <c r="C24" s="33">
        <v>2490</v>
      </c>
      <c r="D24" s="33">
        <f>C24*0.7</f>
        <v>1743</v>
      </c>
      <c r="E24" s="24">
        <f>+SUM(F24:G24)</f>
        <v>900</v>
      </c>
      <c r="F24" s="33">
        <v>900</v>
      </c>
      <c r="G24" s="33"/>
      <c r="H24" s="33"/>
      <c r="I24" s="54"/>
    </row>
    <row r="25" spans="1:11" s="17" customFormat="1" ht="32.1" customHeight="1">
      <c r="A25" s="13">
        <v>-3</v>
      </c>
      <c r="B25" s="48" t="s">
        <v>162</v>
      </c>
      <c r="C25" s="37"/>
      <c r="D25" s="37"/>
      <c r="E25" s="15">
        <f>+SUM(F25:H25)</f>
        <v>6420</v>
      </c>
      <c r="F25" s="73">
        <v>6420</v>
      </c>
      <c r="G25" s="37"/>
      <c r="H25" s="20"/>
      <c r="I25" s="14"/>
    </row>
    <row r="26" spans="1:11" s="17" customFormat="1" ht="32.1" customHeight="1">
      <c r="A26" s="13">
        <v>-4</v>
      </c>
      <c r="B26" s="89" t="s">
        <v>175</v>
      </c>
      <c r="C26" s="37">
        <f t="shared" ref="C26:H26" si="8">+SUM(C27:C27)</f>
        <v>0</v>
      </c>
      <c r="D26" s="37">
        <f t="shared" si="8"/>
        <v>0</v>
      </c>
      <c r="E26" s="37">
        <f t="shared" si="8"/>
        <v>0</v>
      </c>
      <c r="F26" s="37">
        <f t="shared" si="8"/>
        <v>0</v>
      </c>
      <c r="G26" s="37">
        <f t="shared" si="8"/>
        <v>0</v>
      </c>
      <c r="H26" s="37">
        <f t="shared" si="8"/>
        <v>0</v>
      </c>
      <c r="I26" s="21" t="s">
        <v>430</v>
      </c>
    </row>
    <row r="27" spans="1:11" ht="32.1" customHeight="1">
      <c r="A27" s="47">
        <v>1</v>
      </c>
      <c r="B27" s="94" t="s">
        <v>332</v>
      </c>
      <c r="C27" s="33"/>
      <c r="D27" s="33"/>
      <c r="E27" s="24">
        <f>+SUM(F27:H27)</f>
        <v>0</v>
      </c>
      <c r="F27" s="24"/>
      <c r="G27" s="33"/>
      <c r="H27" s="24"/>
      <c r="I27" s="21"/>
    </row>
    <row r="28" spans="1:11" s="17" customFormat="1" ht="32.1" customHeight="1">
      <c r="A28" s="13" t="s">
        <v>25</v>
      </c>
      <c r="B28" s="14" t="s">
        <v>40</v>
      </c>
      <c r="C28" s="15"/>
      <c r="D28" s="15"/>
      <c r="E28" s="15">
        <f>+SUM(F28:H28)</f>
        <v>17000</v>
      </c>
      <c r="F28" s="15"/>
      <c r="G28" s="15"/>
      <c r="H28" s="15">
        <v>17000</v>
      </c>
      <c r="I28" s="14"/>
    </row>
    <row r="30" spans="1:11" ht="39.950000000000003" customHeight="1">
      <c r="A30" s="154" t="s">
        <v>455</v>
      </c>
      <c r="B30" s="154"/>
      <c r="C30" s="154"/>
      <c r="D30" s="154"/>
      <c r="E30" s="154"/>
      <c r="F30" s="154"/>
      <c r="G30" s="154"/>
      <c r="H30" s="154"/>
      <c r="I30" s="154"/>
      <c r="J30" s="147"/>
      <c r="K30" s="147"/>
    </row>
  </sheetData>
  <mergeCells count="14">
    <mergeCell ref="A30:I30"/>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42"/>
  <sheetViews>
    <sheetView workbookViewId="0">
      <selection activeCell="B39" sqref="B39"/>
    </sheetView>
  </sheetViews>
  <sheetFormatPr defaultRowHeight="32.1" customHeight="1"/>
  <cols>
    <col min="1" max="1" width="6.28515625" style="26" customWidth="1"/>
    <col min="2" max="2" width="46.7109375" style="27" customWidth="1"/>
    <col min="3" max="7" width="13.7109375" style="28" customWidth="1"/>
    <col min="8" max="8" width="15.7109375" style="28" customWidth="1"/>
    <col min="9" max="9" width="15.7109375" style="27" customWidth="1"/>
    <col min="10" max="16384" width="9.140625" style="9"/>
  </cols>
  <sheetData>
    <row r="1" spans="1:58" s="2" customFormat="1" ht="32.1"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2" customFormat="1" ht="32.1" customHeight="1">
      <c r="A2" s="148" t="s">
        <v>11</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2" customFormat="1" ht="32.1"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32.1"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4" customFormat="1" ht="32.1" customHeight="1">
      <c r="A5" s="165" t="s">
        <v>2</v>
      </c>
      <c r="B5" s="168" t="s">
        <v>23</v>
      </c>
      <c r="C5" s="152" t="s">
        <v>174</v>
      </c>
      <c r="D5" s="152"/>
      <c r="E5" s="155" t="s">
        <v>264</v>
      </c>
      <c r="F5" s="156"/>
      <c r="G5" s="156"/>
      <c r="H5" s="157"/>
      <c r="I5" s="168" t="s">
        <v>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4" customFormat="1" ht="32.1" customHeight="1">
      <c r="A6" s="166"/>
      <c r="B6" s="169"/>
      <c r="C6" s="152" t="s">
        <v>32</v>
      </c>
      <c r="D6" s="152" t="s">
        <v>170</v>
      </c>
      <c r="E6" s="158" t="s">
        <v>32</v>
      </c>
      <c r="F6" s="155" t="s">
        <v>33</v>
      </c>
      <c r="G6" s="156"/>
      <c r="H6" s="157"/>
      <c r="I6" s="169"/>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4" customFormat="1" ht="39.950000000000003" customHeight="1">
      <c r="A7" s="167"/>
      <c r="B7" s="170"/>
      <c r="C7" s="152"/>
      <c r="D7" s="152"/>
      <c r="E7" s="159"/>
      <c r="F7" s="3" t="s">
        <v>34</v>
      </c>
      <c r="G7" s="3" t="s">
        <v>35</v>
      </c>
      <c r="H7" s="75" t="s">
        <v>40</v>
      </c>
      <c r="I7" s="170"/>
      <c r="J7" s="32"/>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4" customFormat="1" ht="32.1" customHeight="1">
      <c r="A8" s="11"/>
      <c r="B8" s="12" t="s">
        <v>4</v>
      </c>
      <c r="C8" s="15">
        <f t="shared" ref="C8:H8" si="0">+C9+C10+C42</f>
        <v>34391.896999999997</v>
      </c>
      <c r="D8" s="15">
        <f t="shared" si="0"/>
        <v>30829.7</v>
      </c>
      <c r="E8" s="3">
        <f t="shared" si="0"/>
        <v>103988.8</v>
      </c>
      <c r="F8" s="3">
        <f t="shared" si="0"/>
        <v>75046.8</v>
      </c>
      <c r="G8" s="3">
        <f t="shared" si="0"/>
        <v>5042</v>
      </c>
      <c r="H8" s="3">
        <f t="shared" si="0"/>
        <v>23900</v>
      </c>
      <c r="I8" s="12"/>
      <c r="J8" s="10"/>
      <c r="K8" s="32"/>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7" customFormat="1" ht="39.950000000000003" customHeight="1">
      <c r="A9" s="13" t="s">
        <v>5</v>
      </c>
      <c r="B9" s="14" t="s">
        <v>36</v>
      </c>
      <c r="C9" s="15"/>
      <c r="D9" s="15"/>
      <c r="E9" s="15">
        <f>+SUM(F9:G9)</f>
        <v>54829</v>
      </c>
      <c r="F9" s="15">
        <v>54829</v>
      </c>
      <c r="G9" s="15"/>
      <c r="H9" s="15"/>
      <c r="I9" s="14"/>
    </row>
    <row r="10" spans="1:58" s="17" customFormat="1" ht="32.1" customHeight="1">
      <c r="A10" s="13" t="s">
        <v>6</v>
      </c>
      <c r="B10" s="14" t="s">
        <v>57</v>
      </c>
      <c r="C10" s="15">
        <f>+C11+C16+C34+C39</f>
        <v>34391.896999999997</v>
      </c>
      <c r="D10" s="15">
        <f t="shared" ref="D10:H10" si="1">+D11+D16+D34+D39</f>
        <v>30829.7</v>
      </c>
      <c r="E10" s="15">
        <f t="shared" si="1"/>
        <v>29159.8</v>
      </c>
      <c r="F10" s="15">
        <f t="shared" si="1"/>
        <v>20217.8</v>
      </c>
      <c r="G10" s="15">
        <f t="shared" si="1"/>
        <v>5042</v>
      </c>
      <c r="H10" s="15">
        <f t="shared" si="1"/>
        <v>3900</v>
      </c>
      <c r="I10" s="14"/>
    </row>
    <row r="11" spans="1:58" ht="39.950000000000003" customHeight="1">
      <c r="A11" s="18">
        <v>-1</v>
      </c>
      <c r="B11" s="19" t="s">
        <v>58</v>
      </c>
      <c r="C11" s="20">
        <f>SUM(C12:C15)</f>
        <v>14745.897000000001</v>
      </c>
      <c r="D11" s="20">
        <f t="shared" ref="D11:H11" si="2">SUM(D12:D15)</f>
        <v>14000</v>
      </c>
      <c r="E11" s="20">
        <f t="shared" si="2"/>
        <v>6700</v>
      </c>
      <c r="F11" s="20">
        <f t="shared" si="2"/>
        <v>0</v>
      </c>
      <c r="G11" s="20">
        <f t="shared" si="2"/>
        <v>2800</v>
      </c>
      <c r="H11" s="20">
        <f t="shared" si="2"/>
        <v>3900</v>
      </c>
      <c r="I11" s="21"/>
    </row>
    <row r="12" spans="1:58" ht="32.1" customHeight="1">
      <c r="A12" s="22">
        <v>1</v>
      </c>
      <c r="B12" s="51" t="s">
        <v>60</v>
      </c>
      <c r="C12" s="33">
        <v>4321.8969999999999</v>
      </c>
      <c r="D12" s="33">
        <v>4000</v>
      </c>
      <c r="E12" s="24">
        <f>+SUM(F12:H12)</f>
        <v>1400</v>
      </c>
      <c r="F12" s="24"/>
      <c r="G12" s="24">
        <v>1400</v>
      </c>
      <c r="H12" s="25"/>
      <c r="I12" s="21"/>
    </row>
    <row r="13" spans="1:58" ht="32.1" customHeight="1">
      <c r="A13" s="22">
        <f>+A12+1</f>
        <v>2</v>
      </c>
      <c r="B13" s="49" t="s">
        <v>61</v>
      </c>
      <c r="C13" s="33">
        <v>4424</v>
      </c>
      <c r="D13" s="33">
        <v>4000</v>
      </c>
      <c r="E13" s="24">
        <f>+SUM(F13:H13)</f>
        <v>1400</v>
      </c>
      <c r="F13" s="24"/>
      <c r="G13" s="24">
        <v>1400</v>
      </c>
      <c r="H13" s="25"/>
      <c r="I13" s="21"/>
    </row>
    <row r="14" spans="1:58" ht="32.1" customHeight="1">
      <c r="A14" s="22">
        <f>+A13+1</f>
        <v>3</v>
      </c>
      <c r="B14" s="49" t="s">
        <v>313</v>
      </c>
      <c r="C14" s="33">
        <v>4000</v>
      </c>
      <c r="D14" s="33">
        <f>+C14</f>
        <v>4000</v>
      </c>
      <c r="E14" s="24">
        <f>+SUM(F14:H14)</f>
        <v>2500</v>
      </c>
      <c r="F14" s="24"/>
      <c r="G14" s="24"/>
      <c r="H14" s="25">
        <v>2500</v>
      </c>
      <c r="I14" s="21"/>
    </row>
    <row r="15" spans="1:58" ht="32.1" customHeight="1">
      <c r="A15" s="22">
        <f>+A14+1</f>
        <v>4</v>
      </c>
      <c r="B15" s="49" t="s">
        <v>314</v>
      </c>
      <c r="C15" s="33">
        <v>2000</v>
      </c>
      <c r="D15" s="33">
        <f>+C15</f>
        <v>2000</v>
      </c>
      <c r="E15" s="24">
        <f>+SUM(F15:H15)</f>
        <v>1400</v>
      </c>
      <c r="F15" s="24"/>
      <c r="G15" s="24"/>
      <c r="H15" s="25">
        <v>1400</v>
      </c>
      <c r="I15" s="21"/>
    </row>
    <row r="16" spans="1:58" s="17" customFormat="1" ht="39.950000000000003" customHeight="1">
      <c r="A16" s="13">
        <v>-2</v>
      </c>
      <c r="B16" s="14" t="s">
        <v>52</v>
      </c>
      <c r="C16" s="37">
        <f t="shared" ref="C16" si="3">C17+C28+C32</f>
        <v>19646</v>
      </c>
      <c r="D16" s="37">
        <f t="shared" ref="D16:H16" si="4">D17+D28+D32</f>
        <v>16829.7</v>
      </c>
      <c r="E16" s="37">
        <f t="shared" si="4"/>
        <v>10399.799999999999</v>
      </c>
      <c r="F16" s="37">
        <f t="shared" si="4"/>
        <v>10399.799999999999</v>
      </c>
      <c r="G16" s="37">
        <f t="shared" si="4"/>
        <v>0</v>
      </c>
      <c r="H16" s="37">
        <f t="shared" si="4"/>
        <v>0</v>
      </c>
      <c r="I16" s="14"/>
    </row>
    <row r="17" spans="1:9" s="17" customFormat="1" ht="32.1" customHeight="1">
      <c r="A17" s="45" t="s">
        <v>26</v>
      </c>
      <c r="B17" s="46" t="s">
        <v>38</v>
      </c>
      <c r="C17" s="37">
        <f t="shared" ref="C17:H17" si="5">SUM(C18:C27)</f>
        <v>14576</v>
      </c>
      <c r="D17" s="37">
        <f t="shared" si="5"/>
        <v>11849.7</v>
      </c>
      <c r="E17" s="37">
        <f t="shared" si="5"/>
        <v>7099.8</v>
      </c>
      <c r="F17" s="37">
        <f t="shared" si="5"/>
        <v>7099.8</v>
      </c>
      <c r="G17" s="37">
        <f t="shared" si="5"/>
        <v>0</v>
      </c>
      <c r="H17" s="37">
        <f t="shared" si="5"/>
        <v>0</v>
      </c>
      <c r="I17" s="14"/>
    </row>
    <row r="18" spans="1:9" ht="32.1" customHeight="1">
      <c r="A18" s="47">
        <v>1</v>
      </c>
      <c r="B18" s="60" t="s">
        <v>101</v>
      </c>
      <c r="C18" s="33">
        <v>1776</v>
      </c>
      <c r="D18" s="33">
        <f>C18*0.9</f>
        <v>1598.4</v>
      </c>
      <c r="E18" s="24">
        <f t="shared" ref="E18:E27" si="6">+SUM(F18:G18)</f>
        <v>750</v>
      </c>
      <c r="F18" s="25">
        <v>750</v>
      </c>
      <c r="G18" s="24"/>
      <c r="H18" s="24"/>
      <c r="I18" s="41"/>
    </row>
    <row r="19" spans="1:9" ht="32.1" customHeight="1">
      <c r="A19" s="47">
        <v>2</v>
      </c>
      <c r="B19" s="60" t="s">
        <v>102</v>
      </c>
      <c r="C19" s="33">
        <v>1022</v>
      </c>
      <c r="D19" s="33">
        <f>C19*0.9</f>
        <v>919.80000000000007</v>
      </c>
      <c r="E19" s="24">
        <f t="shared" si="6"/>
        <v>219.80000000000007</v>
      </c>
      <c r="F19" s="25">
        <v>219.80000000000007</v>
      </c>
      <c r="G19" s="24"/>
      <c r="H19" s="24"/>
      <c r="I19" s="41"/>
    </row>
    <row r="20" spans="1:9" ht="32.1" customHeight="1">
      <c r="A20" s="47">
        <v>3</v>
      </c>
      <c r="B20" s="60" t="s">
        <v>103</v>
      </c>
      <c r="C20" s="33">
        <v>1619</v>
      </c>
      <c r="D20" s="33">
        <f>C20*0.6</f>
        <v>971.4</v>
      </c>
      <c r="E20" s="24">
        <f t="shared" si="6"/>
        <v>370</v>
      </c>
      <c r="F20" s="25">
        <v>370</v>
      </c>
      <c r="G20" s="24"/>
      <c r="H20" s="24"/>
      <c r="I20" s="41"/>
    </row>
    <row r="21" spans="1:9" ht="32.1" customHeight="1">
      <c r="A21" s="47">
        <v>4</v>
      </c>
      <c r="B21" s="60" t="s">
        <v>315</v>
      </c>
      <c r="C21" s="33">
        <v>1699</v>
      </c>
      <c r="D21" s="33">
        <f>C21*0.9</f>
        <v>1529.1000000000001</v>
      </c>
      <c r="E21" s="24">
        <f t="shared" si="6"/>
        <v>320</v>
      </c>
      <c r="F21" s="25">
        <v>320</v>
      </c>
      <c r="G21" s="24"/>
      <c r="H21" s="24"/>
      <c r="I21" s="41"/>
    </row>
    <row r="22" spans="1:9" ht="39.950000000000003" customHeight="1">
      <c r="A22" s="47">
        <v>5</v>
      </c>
      <c r="B22" s="60" t="s">
        <v>316</v>
      </c>
      <c r="C22" s="33">
        <v>1350</v>
      </c>
      <c r="D22" s="33">
        <f>+C22*0.9</f>
        <v>1215</v>
      </c>
      <c r="E22" s="24">
        <f t="shared" si="6"/>
        <v>700</v>
      </c>
      <c r="F22" s="25">
        <v>700</v>
      </c>
      <c r="G22" s="24"/>
      <c r="H22" s="24"/>
      <c r="I22" s="41"/>
    </row>
    <row r="23" spans="1:9" ht="39.950000000000003" customHeight="1">
      <c r="A23" s="47">
        <v>6</v>
      </c>
      <c r="B23" s="60" t="s">
        <v>317</v>
      </c>
      <c r="C23" s="33">
        <v>1800</v>
      </c>
      <c r="D23" s="33">
        <f>+C23*0.9</f>
        <v>1620</v>
      </c>
      <c r="E23" s="24">
        <f t="shared" si="6"/>
        <v>1300</v>
      </c>
      <c r="F23" s="25">
        <v>1300</v>
      </c>
      <c r="G23" s="24"/>
      <c r="H23" s="24"/>
      <c r="I23" s="41"/>
    </row>
    <row r="24" spans="1:9" ht="32.1" customHeight="1">
      <c r="A24" s="47">
        <v>7</v>
      </c>
      <c r="B24" s="60" t="s">
        <v>318</v>
      </c>
      <c r="C24" s="33">
        <v>900</v>
      </c>
      <c r="D24" s="33">
        <f>+C24*0.9</f>
        <v>810</v>
      </c>
      <c r="E24" s="24">
        <f t="shared" si="6"/>
        <v>800</v>
      </c>
      <c r="F24" s="25">
        <v>800</v>
      </c>
      <c r="G24" s="24"/>
      <c r="H24" s="24"/>
      <c r="I24" s="41"/>
    </row>
    <row r="25" spans="1:9" ht="32.1" customHeight="1">
      <c r="A25" s="47">
        <v>8</v>
      </c>
      <c r="B25" s="60" t="s">
        <v>319</v>
      </c>
      <c r="C25" s="33">
        <v>900</v>
      </c>
      <c r="D25" s="33">
        <f>C25*0.6</f>
        <v>540</v>
      </c>
      <c r="E25" s="24">
        <f t="shared" si="6"/>
        <v>540</v>
      </c>
      <c r="F25" s="25">
        <v>540</v>
      </c>
      <c r="G25" s="24"/>
      <c r="H25" s="24"/>
      <c r="I25" s="41"/>
    </row>
    <row r="26" spans="1:9" ht="32.1" customHeight="1">
      <c r="A26" s="47">
        <v>9</v>
      </c>
      <c r="B26" s="60" t="s">
        <v>320</v>
      </c>
      <c r="C26" s="33">
        <v>1710</v>
      </c>
      <c r="D26" s="33">
        <f>C26*0.6</f>
        <v>1026</v>
      </c>
      <c r="E26" s="24">
        <f t="shared" si="6"/>
        <v>900</v>
      </c>
      <c r="F26" s="25">
        <v>900</v>
      </c>
      <c r="G26" s="24"/>
      <c r="H26" s="24"/>
      <c r="I26" s="41"/>
    </row>
    <row r="27" spans="1:9" ht="39.950000000000003" customHeight="1">
      <c r="A27" s="47">
        <v>10</v>
      </c>
      <c r="B27" s="60" t="s">
        <v>321</v>
      </c>
      <c r="C27" s="33">
        <v>1800</v>
      </c>
      <c r="D27" s="33">
        <f>C27*0.9</f>
        <v>1620</v>
      </c>
      <c r="E27" s="24">
        <f t="shared" si="6"/>
        <v>1200</v>
      </c>
      <c r="F27" s="25">
        <v>1200</v>
      </c>
      <c r="G27" s="24"/>
      <c r="H27" s="24"/>
      <c r="I27" s="41"/>
    </row>
    <row r="28" spans="1:9" s="17" customFormat="1" ht="32.1" customHeight="1">
      <c r="A28" s="45" t="s">
        <v>28</v>
      </c>
      <c r="B28" s="61" t="s">
        <v>29</v>
      </c>
      <c r="C28" s="37">
        <f t="shared" ref="C28:H28" si="7">SUM(C29:C31)</f>
        <v>4170</v>
      </c>
      <c r="D28" s="37">
        <f t="shared" si="7"/>
        <v>4170</v>
      </c>
      <c r="E28" s="37">
        <f t="shared" si="7"/>
        <v>2700</v>
      </c>
      <c r="F28" s="37">
        <f t="shared" si="7"/>
        <v>2700</v>
      </c>
      <c r="G28" s="37">
        <f t="shared" si="7"/>
        <v>0</v>
      </c>
      <c r="H28" s="37">
        <f t="shared" si="7"/>
        <v>0</v>
      </c>
      <c r="I28" s="46"/>
    </row>
    <row r="29" spans="1:9" ht="32.1" customHeight="1">
      <c r="A29" s="47">
        <v>1</v>
      </c>
      <c r="B29" s="60" t="s">
        <v>104</v>
      </c>
      <c r="C29" s="33">
        <v>1470</v>
      </c>
      <c r="D29" s="33">
        <v>1470</v>
      </c>
      <c r="E29" s="24">
        <f>+SUM(F29:G29)</f>
        <v>500</v>
      </c>
      <c r="F29" s="25">
        <v>500</v>
      </c>
      <c r="G29" s="24"/>
      <c r="H29" s="24"/>
      <c r="I29" s="41"/>
    </row>
    <row r="30" spans="1:9" ht="32.1" customHeight="1">
      <c r="A30" s="47">
        <v>2</v>
      </c>
      <c r="B30" s="60" t="s">
        <v>322</v>
      </c>
      <c r="C30" s="33">
        <v>1600</v>
      </c>
      <c r="D30" s="33">
        <v>1600</v>
      </c>
      <c r="E30" s="24">
        <f>+SUM(F30:G30)</f>
        <v>1300</v>
      </c>
      <c r="F30" s="25">
        <v>1300</v>
      </c>
      <c r="G30" s="24"/>
      <c r="H30" s="24"/>
      <c r="I30" s="41"/>
    </row>
    <row r="31" spans="1:9" ht="32.1" customHeight="1">
      <c r="A31" s="47">
        <v>3</v>
      </c>
      <c r="B31" s="60" t="s">
        <v>323</v>
      </c>
      <c r="C31" s="33">
        <v>1100</v>
      </c>
      <c r="D31" s="33">
        <f>C31</f>
        <v>1100</v>
      </c>
      <c r="E31" s="24">
        <f>+SUM(F31:G31)</f>
        <v>900</v>
      </c>
      <c r="F31" s="25">
        <v>900</v>
      </c>
      <c r="G31" s="24"/>
      <c r="H31" s="24"/>
      <c r="I31" s="62"/>
    </row>
    <row r="32" spans="1:9" s="17" customFormat="1" ht="32.1" customHeight="1">
      <c r="A32" s="45" t="s">
        <v>30</v>
      </c>
      <c r="B32" s="46" t="s">
        <v>27</v>
      </c>
      <c r="C32" s="37">
        <f>C33</f>
        <v>900</v>
      </c>
      <c r="D32" s="37">
        <f t="shared" ref="D32:H32" si="8">D33</f>
        <v>810</v>
      </c>
      <c r="E32" s="37">
        <f t="shared" si="8"/>
        <v>600</v>
      </c>
      <c r="F32" s="37">
        <f t="shared" si="8"/>
        <v>600</v>
      </c>
      <c r="G32" s="37">
        <f t="shared" si="8"/>
        <v>0</v>
      </c>
      <c r="H32" s="37">
        <f t="shared" si="8"/>
        <v>0</v>
      </c>
      <c r="I32" s="58"/>
    </row>
    <row r="33" spans="1:9" ht="32.1" customHeight="1">
      <c r="A33" s="47">
        <v>1</v>
      </c>
      <c r="B33" s="60" t="s">
        <v>324</v>
      </c>
      <c r="C33" s="33">
        <v>900</v>
      </c>
      <c r="D33" s="33">
        <f>+C33*0.9</f>
        <v>810</v>
      </c>
      <c r="E33" s="24">
        <f>+SUM(F33:G33)</f>
        <v>600</v>
      </c>
      <c r="F33" s="25">
        <v>600</v>
      </c>
      <c r="G33" s="24"/>
      <c r="H33" s="24"/>
      <c r="I33" s="54"/>
    </row>
    <row r="34" spans="1:9" s="17" customFormat="1" ht="39.950000000000003" customHeight="1">
      <c r="A34" s="13">
        <v>-3</v>
      </c>
      <c r="B34" s="48" t="s">
        <v>173</v>
      </c>
      <c r="C34" s="37"/>
      <c r="D34" s="37"/>
      <c r="E34" s="15">
        <f t="shared" ref="E34:H34" si="9">+SUM(E35:E38)</f>
        <v>8560</v>
      </c>
      <c r="F34" s="15">
        <f t="shared" si="9"/>
        <v>6318</v>
      </c>
      <c r="G34" s="15">
        <f t="shared" si="9"/>
        <v>2242</v>
      </c>
      <c r="H34" s="15">
        <f t="shared" si="9"/>
        <v>0</v>
      </c>
      <c r="I34" s="14"/>
    </row>
    <row r="35" spans="1:9" ht="32.1" customHeight="1">
      <c r="A35" s="47">
        <v>1</v>
      </c>
      <c r="B35" s="71" t="s">
        <v>148</v>
      </c>
      <c r="C35" s="33"/>
      <c r="D35" s="33"/>
      <c r="E35" s="24">
        <f>+SUM(F35:H35)</f>
        <v>3000</v>
      </c>
      <c r="F35" s="24">
        <v>3000</v>
      </c>
      <c r="G35" s="72"/>
      <c r="H35" s="25"/>
      <c r="I35" s="21"/>
    </row>
    <row r="36" spans="1:9" ht="32.1" customHeight="1">
      <c r="A36" s="47">
        <f>+A35+1</f>
        <v>2</v>
      </c>
      <c r="B36" s="71" t="s">
        <v>149</v>
      </c>
      <c r="C36" s="33"/>
      <c r="D36" s="33"/>
      <c r="E36" s="24">
        <f>+SUM(F36:H36)</f>
        <v>1560</v>
      </c>
      <c r="F36" s="24">
        <v>1318</v>
      </c>
      <c r="G36" s="72">
        <v>242</v>
      </c>
      <c r="H36" s="25"/>
      <c r="I36" s="21"/>
    </row>
    <row r="37" spans="1:9" ht="32.1" customHeight="1">
      <c r="A37" s="47">
        <f>+A36+1</f>
        <v>3</v>
      </c>
      <c r="B37" s="71" t="s">
        <v>150</v>
      </c>
      <c r="C37" s="33"/>
      <c r="D37" s="33"/>
      <c r="E37" s="24">
        <f>+SUM(F37:H37)</f>
        <v>2000</v>
      </c>
      <c r="F37" s="24"/>
      <c r="G37" s="72">
        <v>2000</v>
      </c>
      <c r="H37" s="25"/>
      <c r="I37" s="21"/>
    </row>
    <row r="38" spans="1:9" ht="32.1" customHeight="1">
      <c r="A38" s="47">
        <f>+A37+1</f>
        <v>4</v>
      </c>
      <c r="B38" s="71" t="s">
        <v>151</v>
      </c>
      <c r="C38" s="33"/>
      <c r="D38" s="33"/>
      <c r="E38" s="24">
        <f>+SUM(F38:H38)</f>
        <v>2000</v>
      </c>
      <c r="F38" s="24">
        <v>2000</v>
      </c>
      <c r="G38" s="72"/>
      <c r="H38" s="25"/>
      <c r="I38" s="21"/>
    </row>
    <row r="39" spans="1:9" s="17" customFormat="1" ht="32.1" customHeight="1">
      <c r="A39" s="13">
        <v>-4</v>
      </c>
      <c r="B39" s="48" t="s">
        <v>311</v>
      </c>
      <c r="C39" s="37"/>
      <c r="D39" s="37"/>
      <c r="E39" s="15">
        <f>+SUM(E40:E40)</f>
        <v>3500</v>
      </c>
      <c r="F39" s="15">
        <f>+SUM(F40:F40)</f>
        <v>3500</v>
      </c>
      <c r="G39" s="15">
        <f>+SUM(G40:G40)</f>
        <v>0</v>
      </c>
      <c r="H39" s="14"/>
      <c r="I39" s="138"/>
    </row>
    <row r="40" spans="1:9" ht="32.1" customHeight="1">
      <c r="A40" s="47">
        <v>1</v>
      </c>
      <c r="B40" s="133" t="s">
        <v>325</v>
      </c>
      <c r="C40" s="33"/>
      <c r="D40" s="33"/>
      <c r="E40" s="24">
        <f>+SUM(F40:G40)</f>
        <v>3500</v>
      </c>
      <c r="F40" s="24">
        <v>3500</v>
      </c>
      <c r="G40" s="72"/>
      <c r="H40" s="21"/>
      <c r="I40" s="129"/>
    </row>
    <row r="41" spans="1:9" s="100" customFormat="1" ht="32.1" customHeight="1">
      <c r="A41" s="45" t="s">
        <v>25</v>
      </c>
      <c r="B41" s="30" t="s">
        <v>166</v>
      </c>
      <c r="C41" s="37"/>
      <c r="D41" s="37"/>
      <c r="E41" s="15"/>
      <c r="F41" s="15"/>
      <c r="G41" s="73"/>
      <c r="H41" s="20">
        <v>1563</v>
      </c>
      <c r="I41" s="14"/>
    </row>
    <row r="42" spans="1:9" s="17" customFormat="1" ht="32.1" customHeight="1">
      <c r="A42" s="13" t="s">
        <v>48</v>
      </c>
      <c r="B42" s="14" t="s">
        <v>40</v>
      </c>
      <c r="C42" s="15"/>
      <c r="D42" s="15"/>
      <c r="E42" s="15">
        <f>+SUM(F42:H42)</f>
        <v>20000</v>
      </c>
      <c r="F42" s="15"/>
      <c r="G42" s="15"/>
      <c r="H42" s="15">
        <v>20000</v>
      </c>
      <c r="I42" s="14"/>
    </row>
  </sheetData>
  <mergeCells count="13">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54"/>
  <sheetViews>
    <sheetView workbookViewId="0">
      <selection activeCell="C10" sqref="C10"/>
    </sheetView>
  </sheetViews>
  <sheetFormatPr defaultRowHeight="32.1" customHeight="1"/>
  <cols>
    <col min="1" max="1" width="6.28515625" style="26" customWidth="1"/>
    <col min="2" max="2" width="46.7109375" style="27" customWidth="1"/>
    <col min="3" max="7" width="13.7109375" style="28" customWidth="1"/>
    <col min="8" max="8" width="15.7109375" style="28" customWidth="1"/>
    <col min="9" max="9" width="15.7109375" style="27" customWidth="1"/>
    <col min="10" max="10" width="21.140625" style="9" customWidth="1"/>
    <col min="11" max="16384" width="9.140625" style="9"/>
  </cols>
  <sheetData>
    <row r="1" spans="1:58" s="2" customFormat="1" ht="32.1"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2" customFormat="1" ht="32.1" customHeight="1">
      <c r="A2" s="148" t="s">
        <v>10</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2" customFormat="1" ht="32.1"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32.1"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4" customFormat="1" ht="32.1" customHeight="1">
      <c r="A5" s="165" t="s">
        <v>2</v>
      </c>
      <c r="B5" s="168" t="s">
        <v>23</v>
      </c>
      <c r="C5" s="152" t="s">
        <v>174</v>
      </c>
      <c r="D5" s="152"/>
      <c r="E5" s="155" t="s">
        <v>264</v>
      </c>
      <c r="F5" s="156"/>
      <c r="G5" s="156"/>
      <c r="H5" s="157"/>
      <c r="I5" s="168" t="s">
        <v>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4" customFormat="1" ht="32.1" customHeight="1">
      <c r="A6" s="166"/>
      <c r="B6" s="169"/>
      <c r="C6" s="152" t="s">
        <v>32</v>
      </c>
      <c r="D6" s="152" t="s">
        <v>170</v>
      </c>
      <c r="E6" s="158" t="s">
        <v>32</v>
      </c>
      <c r="F6" s="155" t="s">
        <v>33</v>
      </c>
      <c r="G6" s="156"/>
      <c r="H6" s="157"/>
      <c r="I6" s="169"/>
      <c r="J6" s="32"/>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4" customFormat="1" ht="39.950000000000003" customHeight="1">
      <c r="A7" s="167"/>
      <c r="B7" s="170"/>
      <c r="C7" s="152"/>
      <c r="D7" s="152"/>
      <c r="E7" s="159"/>
      <c r="F7" s="3" t="s">
        <v>34</v>
      </c>
      <c r="G7" s="3" t="s">
        <v>35</v>
      </c>
      <c r="H7" s="75" t="s">
        <v>40</v>
      </c>
      <c r="I7" s="17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4" customFormat="1" ht="32.1" customHeight="1">
      <c r="A8" s="11"/>
      <c r="B8" s="12" t="s">
        <v>4</v>
      </c>
      <c r="C8" s="15">
        <f t="shared" ref="C8:H8" si="0">+C9+C10+C53</f>
        <v>45418</v>
      </c>
      <c r="D8" s="15">
        <f t="shared" si="0"/>
        <v>36884.576000000001</v>
      </c>
      <c r="E8" s="3">
        <f t="shared" si="0"/>
        <v>113385.376</v>
      </c>
      <c r="F8" s="3">
        <f t="shared" si="0"/>
        <v>61156</v>
      </c>
      <c r="G8" s="3">
        <f t="shared" si="0"/>
        <v>700</v>
      </c>
      <c r="H8" s="3">
        <f t="shared" si="0"/>
        <v>46000</v>
      </c>
      <c r="I8" s="12"/>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7" customFormat="1" ht="39.950000000000003" customHeight="1">
      <c r="A9" s="13" t="s">
        <v>5</v>
      </c>
      <c r="B9" s="14" t="s">
        <v>36</v>
      </c>
      <c r="C9" s="15"/>
      <c r="D9" s="15"/>
      <c r="E9" s="15">
        <f>+SUM(F9:G9)</f>
        <v>29123</v>
      </c>
      <c r="F9" s="15">
        <v>29123</v>
      </c>
      <c r="G9" s="15"/>
      <c r="H9" s="15"/>
      <c r="I9" s="14"/>
    </row>
    <row r="10" spans="1:58" s="17" customFormat="1" ht="32.1" customHeight="1">
      <c r="A10" s="13" t="s">
        <v>6</v>
      </c>
      <c r="B10" s="14" t="s">
        <v>57</v>
      </c>
      <c r="C10" s="15">
        <f>+C11+C12+C15+C16+C47+C51</f>
        <v>45418</v>
      </c>
      <c r="D10" s="15">
        <f t="shared" ref="D10:H10" si="1">+D11+D12+D15+D16+D47+D51</f>
        <v>36884.576000000001</v>
      </c>
      <c r="E10" s="15">
        <f t="shared" si="1"/>
        <v>44262.376000000004</v>
      </c>
      <c r="F10" s="15">
        <f t="shared" si="1"/>
        <v>32033</v>
      </c>
      <c r="G10" s="15">
        <f t="shared" si="1"/>
        <v>700</v>
      </c>
      <c r="H10" s="15">
        <f t="shared" si="1"/>
        <v>6000</v>
      </c>
      <c r="I10" s="14"/>
    </row>
    <row r="11" spans="1:58" s="17" customFormat="1" ht="32.1" customHeight="1">
      <c r="A11" s="13">
        <v>-1</v>
      </c>
      <c r="B11" s="14" t="s">
        <v>167</v>
      </c>
      <c r="C11" s="15"/>
      <c r="D11" s="15"/>
      <c r="E11" s="15">
        <f>+SUM(F11:H11)</f>
        <v>6000</v>
      </c>
      <c r="F11" s="15"/>
      <c r="G11" s="15"/>
      <c r="H11" s="15">
        <v>6000</v>
      </c>
      <c r="I11" s="14"/>
    </row>
    <row r="12" spans="1:58" ht="39.950000000000003" customHeight="1">
      <c r="A12" s="18">
        <v>-2</v>
      </c>
      <c r="B12" s="19" t="s">
        <v>58</v>
      </c>
      <c r="C12" s="20">
        <f>SUM(C13:C14)</f>
        <v>6500</v>
      </c>
      <c r="D12" s="20">
        <f>SUM(D13:D14)</f>
        <v>6229.3760000000002</v>
      </c>
      <c r="E12" s="20">
        <f>SUM(E13:E14)</f>
        <v>6229.3760000000002</v>
      </c>
      <c r="F12" s="20">
        <f t="shared" ref="F12:G12" si="2">SUM(F13:F14)</f>
        <v>0</v>
      </c>
      <c r="G12" s="20">
        <f t="shared" si="2"/>
        <v>700</v>
      </c>
      <c r="H12" s="20"/>
      <c r="I12" s="21"/>
    </row>
    <row r="13" spans="1:58" ht="32.1" customHeight="1">
      <c r="A13" s="22">
        <v>1</v>
      </c>
      <c r="B13" s="51" t="s">
        <v>293</v>
      </c>
      <c r="C13" s="33">
        <v>4000</v>
      </c>
      <c r="D13" s="33">
        <v>3729.3760000000002</v>
      </c>
      <c r="E13" s="24">
        <v>3729.3760000000002</v>
      </c>
      <c r="F13" s="24"/>
      <c r="G13" s="24">
        <v>200</v>
      </c>
      <c r="H13" s="25"/>
      <c r="I13" s="21"/>
    </row>
    <row r="14" spans="1:58" ht="32.1" customHeight="1">
      <c r="A14" s="22">
        <v>2</v>
      </c>
      <c r="B14" s="51" t="s">
        <v>294</v>
      </c>
      <c r="C14" s="33">
        <v>2500</v>
      </c>
      <c r="D14" s="33">
        <v>2500</v>
      </c>
      <c r="E14" s="24">
        <v>2500</v>
      </c>
      <c r="F14" s="24"/>
      <c r="G14" s="24">
        <v>500</v>
      </c>
      <c r="H14" s="25"/>
      <c r="I14" s="21"/>
    </row>
    <row r="15" spans="1:58" s="108" customFormat="1" ht="39.950000000000003" customHeight="1">
      <c r="A15" s="115">
        <v>-3</v>
      </c>
      <c r="B15" s="46" t="s">
        <v>51</v>
      </c>
      <c r="C15" s="37"/>
      <c r="D15" s="37"/>
      <c r="E15" s="37">
        <f>+SUM(F15:H15)</f>
        <v>1300</v>
      </c>
      <c r="F15" s="117">
        <v>1300</v>
      </c>
      <c r="G15" s="117"/>
      <c r="H15" s="117"/>
      <c r="I15" s="36"/>
    </row>
    <row r="16" spans="1:58" s="17" customFormat="1" ht="39.950000000000003" customHeight="1">
      <c r="A16" s="13">
        <v>-4</v>
      </c>
      <c r="B16" s="14" t="s">
        <v>52</v>
      </c>
      <c r="C16" s="37">
        <f t="shared" ref="C16" si="3">C17+C38+C45</f>
        <v>38918</v>
      </c>
      <c r="D16" s="37">
        <f t="shared" ref="D16:H16" si="4">D17+D38+D45</f>
        <v>30655.200000000001</v>
      </c>
      <c r="E16" s="37">
        <f t="shared" si="4"/>
        <v>16455</v>
      </c>
      <c r="F16" s="37">
        <f t="shared" si="4"/>
        <v>16455</v>
      </c>
      <c r="G16" s="37">
        <f t="shared" si="4"/>
        <v>0</v>
      </c>
      <c r="H16" s="37">
        <f t="shared" si="4"/>
        <v>0</v>
      </c>
      <c r="I16" s="54"/>
    </row>
    <row r="17" spans="1:9" s="17" customFormat="1" ht="32.1" customHeight="1">
      <c r="A17" s="45" t="s">
        <v>26</v>
      </c>
      <c r="B17" s="46" t="s">
        <v>38</v>
      </c>
      <c r="C17" s="37">
        <f t="shared" ref="C17" si="5">SUM(C18:C37)</f>
        <v>30458</v>
      </c>
      <c r="D17" s="37">
        <f t="shared" ref="D17:H17" si="6">SUM(D18:D37)</f>
        <v>22495.200000000001</v>
      </c>
      <c r="E17" s="37">
        <f t="shared" si="6"/>
        <v>13155</v>
      </c>
      <c r="F17" s="37">
        <f t="shared" si="6"/>
        <v>13155</v>
      </c>
      <c r="G17" s="37">
        <f t="shared" si="6"/>
        <v>0</v>
      </c>
      <c r="H17" s="37">
        <f t="shared" si="6"/>
        <v>0</v>
      </c>
      <c r="I17" s="54"/>
    </row>
    <row r="18" spans="1:9" ht="32.1" customHeight="1">
      <c r="A18" s="47">
        <v>1</v>
      </c>
      <c r="B18" s="41" t="s">
        <v>92</v>
      </c>
      <c r="C18" s="33">
        <v>1643</v>
      </c>
      <c r="D18" s="33">
        <f>C18*0.9</f>
        <v>1478.7</v>
      </c>
      <c r="E18" s="24">
        <f t="shared" ref="E18:E37" si="7">+SUM(F18:G18)</f>
        <v>700</v>
      </c>
      <c r="F18" s="25">
        <v>700</v>
      </c>
      <c r="G18" s="24"/>
      <c r="H18" s="24"/>
      <c r="I18" s="41"/>
    </row>
    <row r="19" spans="1:9" ht="32.1" customHeight="1">
      <c r="A19" s="47">
        <v>2</v>
      </c>
      <c r="B19" s="41" t="s">
        <v>93</v>
      </c>
      <c r="C19" s="33">
        <v>1744</v>
      </c>
      <c r="D19" s="33">
        <f>C19*0.9</f>
        <v>1569.6000000000001</v>
      </c>
      <c r="E19" s="24">
        <f t="shared" si="7"/>
        <v>669.60000000000014</v>
      </c>
      <c r="F19" s="25">
        <v>669.60000000000014</v>
      </c>
      <c r="G19" s="24"/>
      <c r="H19" s="24"/>
      <c r="I19" s="41"/>
    </row>
    <row r="20" spans="1:9" ht="32.1" customHeight="1">
      <c r="A20" s="47">
        <v>3</v>
      </c>
      <c r="B20" s="41" t="s">
        <v>94</v>
      </c>
      <c r="C20" s="33">
        <v>1700</v>
      </c>
      <c r="D20" s="33">
        <f>C20*0.6</f>
        <v>1020</v>
      </c>
      <c r="E20" s="24">
        <f t="shared" si="7"/>
        <v>500</v>
      </c>
      <c r="F20" s="25">
        <v>500</v>
      </c>
      <c r="G20" s="24"/>
      <c r="H20" s="24"/>
      <c r="I20" s="41"/>
    </row>
    <row r="21" spans="1:9" ht="32.1" customHeight="1">
      <c r="A21" s="47">
        <v>4</v>
      </c>
      <c r="B21" s="41" t="s">
        <v>95</v>
      </c>
      <c r="C21" s="33">
        <v>1623</v>
      </c>
      <c r="D21" s="33">
        <f>C21*0.9</f>
        <v>1460.7</v>
      </c>
      <c r="E21" s="24">
        <f t="shared" si="7"/>
        <v>700</v>
      </c>
      <c r="F21" s="25">
        <v>700</v>
      </c>
      <c r="G21" s="24"/>
      <c r="H21" s="24"/>
      <c r="I21" s="41"/>
    </row>
    <row r="22" spans="1:9" ht="32.1" customHeight="1">
      <c r="A22" s="47">
        <v>5</v>
      </c>
      <c r="B22" s="41" t="s">
        <v>96</v>
      </c>
      <c r="C22" s="33">
        <v>1259</v>
      </c>
      <c r="D22" s="33">
        <f>C22*0.6</f>
        <v>755.4</v>
      </c>
      <c r="E22" s="24">
        <f t="shared" si="7"/>
        <v>255.39999999999998</v>
      </c>
      <c r="F22" s="25">
        <v>255.39999999999998</v>
      </c>
      <c r="G22" s="24"/>
      <c r="H22" s="24"/>
      <c r="I22" s="41"/>
    </row>
    <row r="23" spans="1:9" ht="32.1" customHeight="1">
      <c r="A23" s="47">
        <v>6</v>
      </c>
      <c r="B23" s="41" t="s">
        <v>97</v>
      </c>
      <c r="C23" s="33">
        <f>1500*0.9</f>
        <v>1350</v>
      </c>
      <c r="D23" s="33">
        <f>C23*0.6</f>
        <v>810</v>
      </c>
      <c r="E23" s="24">
        <f t="shared" si="7"/>
        <v>310</v>
      </c>
      <c r="F23" s="25">
        <v>310</v>
      </c>
      <c r="G23" s="24"/>
      <c r="H23" s="24"/>
      <c r="I23" s="41"/>
    </row>
    <row r="24" spans="1:9" ht="39.950000000000003" customHeight="1">
      <c r="A24" s="47">
        <v>7</v>
      </c>
      <c r="B24" s="41" t="s">
        <v>98</v>
      </c>
      <c r="C24" s="33">
        <v>1658</v>
      </c>
      <c r="D24" s="33">
        <f>C24*0.9</f>
        <v>1492.2</v>
      </c>
      <c r="E24" s="24">
        <f t="shared" si="7"/>
        <v>650</v>
      </c>
      <c r="F24" s="25">
        <v>650</v>
      </c>
      <c r="G24" s="24"/>
      <c r="H24" s="24"/>
      <c r="I24" s="41"/>
    </row>
    <row r="25" spans="1:9" ht="39.950000000000003" customHeight="1">
      <c r="A25" s="47">
        <v>8</v>
      </c>
      <c r="B25" s="41" t="s">
        <v>99</v>
      </c>
      <c r="C25" s="33">
        <v>1731</v>
      </c>
      <c r="D25" s="33">
        <f>C25*0.6</f>
        <v>1038.5999999999999</v>
      </c>
      <c r="E25" s="24">
        <f t="shared" si="7"/>
        <v>230</v>
      </c>
      <c r="F25" s="25">
        <v>230</v>
      </c>
      <c r="G25" s="24"/>
      <c r="H25" s="24"/>
      <c r="I25" s="41"/>
    </row>
    <row r="26" spans="1:9" ht="39.950000000000003" customHeight="1">
      <c r="A26" s="47">
        <v>9</v>
      </c>
      <c r="B26" s="41" t="s">
        <v>295</v>
      </c>
      <c r="C26" s="33">
        <v>900</v>
      </c>
      <c r="D26" s="33">
        <f>C26*0.6</f>
        <v>540</v>
      </c>
      <c r="E26" s="24">
        <f t="shared" si="7"/>
        <v>540</v>
      </c>
      <c r="F26" s="25">
        <v>540</v>
      </c>
      <c r="G26" s="24"/>
      <c r="H26" s="24"/>
      <c r="I26" s="41"/>
    </row>
    <row r="27" spans="1:9" ht="32.1" customHeight="1">
      <c r="A27" s="47">
        <v>10</v>
      </c>
      <c r="B27" s="41" t="s">
        <v>296</v>
      </c>
      <c r="C27" s="33">
        <v>1350</v>
      </c>
      <c r="D27" s="33">
        <f>C27*0.6</f>
        <v>810</v>
      </c>
      <c r="E27" s="24">
        <f t="shared" si="7"/>
        <v>600</v>
      </c>
      <c r="F27" s="25">
        <v>600</v>
      </c>
      <c r="G27" s="24"/>
      <c r="H27" s="24"/>
      <c r="I27" s="41"/>
    </row>
    <row r="28" spans="1:9" ht="32.1" customHeight="1">
      <c r="A28" s="47">
        <v>11</v>
      </c>
      <c r="B28" s="41" t="s">
        <v>297</v>
      </c>
      <c r="C28" s="33">
        <v>900</v>
      </c>
      <c r="D28" s="33">
        <f>C28*0.6</f>
        <v>540</v>
      </c>
      <c r="E28" s="24">
        <f t="shared" si="7"/>
        <v>500</v>
      </c>
      <c r="F28" s="25">
        <v>500</v>
      </c>
      <c r="G28" s="24"/>
      <c r="H28" s="24"/>
      <c r="I28" s="41"/>
    </row>
    <row r="29" spans="1:9" ht="32.1" customHeight="1">
      <c r="A29" s="47">
        <v>12</v>
      </c>
      <c r="B29" s="41" t="s">
        <v>298</v>
      </c>
      <c r="C29" s="33">
        <v>900</v>
      </c>
      <c r="D29" s="33">
        <f>C29*0.9</f>
        <v>810</v>
      </c>
      <c r="E29" s="24">
        <f t="shared" si="7"/>
        <v>700</v>
      </c>
      <c r="F29" s="25">
        <v>700</v>
      </c>
      <c r="G29" s="24"/>
      <c r="H29" s="24"/>
      <c r="I29" s="41"/>
    </row>
    <row r="30" spans="1:9" ht="32.1" customHeight="1">
      <c r="A30" s="47">
        <v>13</v>
      </c>
      <c r="B30" s="41" t="s">
        <v>299</v>
      </c>
      <c r="C30" s="33">
        <v>1800</v>
      </c>
      <c r="D30" s="33">
        <f>C30*0.6</f>
        <v>1080</v>
      </c>
      <c r="E30" s="24">
        <f t="shared" si="7"/>
        <v>800</v>
      </c>
      <c r="F30" s="25">
        <v>800</v>
      </c>
      <c r="G30" s="24"/>
      <c r="H30" s="24"/>
      <c r="I30" s="41"/>
    </row>
    <row r="31" spans="1:9" ht="32.1" customHeight="1">
      <c r="A31" s="47">
        <v>14</v>
      </c>
      <c r="B31" s="41" t="s">
        <v>300</v>
      </c>
      <c r="C31" s="33">
        <v>1800</v>
      </c>
      <c r="D31" s="33">
        <f>C31*0.6</f>
        <v>1080</v>
      </c>
      <c r="E31" s="24">
        <f t="shared" si="7"/>
        <v>800</v>
      </c>
      <c r="F31" s="25">
        <v>800</v>
      </c>
      <c r="G31" s="24"/>
      <c r="H31" s="24"/>
      <c r="I31" s="41"/>
    </row>
    <row r="32" spans="1:9" ht="32.1" customHeight="1">
      <c r="A32" s="47">
        <v>15</v>
      </c>
      <c r="B32" s="41" t="s">
        <v>301</v>
      </c>
      <c r="C32" s="33">
        <v>1800</v>
      </c>
      <c r="D32" s="33">
        <f>C32*0.9</f>
        <v>1620</v>
      </c>
      <c r="E32" s="24">
        <f t="shared" si="7"/>
        <v>1000</v>
      </c>
      <c r="F32" s="25">
        <v>1000</v>
      </c>
      <c r="G32" s="24"/>
      <c r="H32" s="24"/>
      <c r="I32" s="41"/>
    </row>
    <row r="33" spans="1:9" ht="32.1" customHeight="1">
      <c r="A33" s="47">
        <v>16</v>
      </c>
      <c r="B33" s="41" t="s">
        <v>302</v>
      </c>
      <c r="C33" s="33">
        <v>1800</v>
      </c>
      <c r="D33" s="33">
        <f>C33*0.9</f>
        <v>1620</v>
      </c>
      <c r="E33" s="24">
        <f t="shared" si="7"/>
        <v>1000</v>
      </c>
      <c r="F33" s="25">
        <v>1000</v>
      </c>
      <c r="G33" s="24"/>
      <c r="H33" s="24"/>
      <c r="I33" s="41"/>
    </row>
    <row r="34" spans="1:9" ht="39.950000000000003" customHeight="1">
      <c r="A34" s="47">
        <v>17</v>
      </c>
      <c r="B34" s="41" t="s">
        <v>303</v>
      </c>
      <c r="C34" s="33">
        <v>900</v>
      </c>
      <c r="D34" s="33">
        <f>C34*0.9</f>
        <v>810</v>
      </c>
      <c r="E34" s="24">
        <f t="shared" si="7"/>
        <v>600</v>
      </c>
      <c r="F34" s="25">
        <v>600</v>
      </c>
      <c r="G34" s="24"/>
      <c r="H34" s="24"/>
      <c r="I34" s="41"/>
    </row>
    <row r="35" spans="1:9" ht="32.1" customHeight="1">
      <c r="A35" s="47">
        <v>18</v>
      </c>
      <c r="B35" s="41" t="s">
        <v>304</v>
      </c>
      <c r="C35" s="33">
        <v>2000</v>
      </c>
      <c r="D35" s="33">
        <f>C35*0.9</f>
        <v>1800</v>
      </c>
      <c r="E35" s="24">
        <f t="shared" si="7"/>
        <v>1100</v>
      </c>
      <c r="F35" s="25">
        <v>1100</v>
      </c>
      <c r="G35" s="24"/>
      <c r="H35" s="24"/>
      <c r="I35" s="41"/>
    </row>
    <row r="36" spans="1:9" ht="39.950000000000003" customHeight="1">
      <c r="A36" s="47">
        <v>19</v>
      </c>
      <c r="B36" s="41" t="s">
        <v>305</v>
      </c>
      <c r="C36" s="33">
        <v>1800</v>
      </c>
      <c r="D36" s="33">
        <f>C36*0.6</f>
        <v>1080</v>
      </c>
      <c r="E36" s="24">
        <f t="shared" si="7"/>
        <v>750</v>
      </c>
      <c r="F36" s="25">
        <v>750</v>
      </c>
      <c r="G36" s="24"/>
      <c r="H36" s="24"/>
      <c r="I36" s="41"/>
    </row>
    <row r="37" spans="1:9" ht="32.1" customHeight="1">
      <c r="A37" s="47">
        <v>20</v>
      </c>
      <c r="B37" s="41" t="s">
        <v>306</v>
      </c>
      <c r="C37" s="33">
        <v>1800</v>
      </c>
      <c r="D37" s="33">
        <f>C37*0.6</f>
        <v>1080</v>
      </c>
      <c r="E37" s="24">
        <f t="shared" si="7"/>
        <v>750</v>
      </c>
      <c r="F37" s="25">
        <v>750</v>
      </c>
      <c r="G37" s="24"/>
      <c r="H37" s="24"/>
      <c r="I37" s="41"/>
    </row>
    <row r="38" spans="1:9" s="17" customFormat="1" ht="32.1" customHeight="1">
      <c r="A38" s="45" t="s">
        <v>28</v>
      </c>
      <c r="B38" s="46" t="s">
        <v>29</v>
      </c>
      <c r="C38" s="37">
        <f t="shared" ref="C38:H38" si="8">SUM(C39:C44)</f>
        <v>7460</v>
      </c>
      <c r="D38" s="37">
        <f t="shared" si="8"/>
        <v>7460</v>
      </c>
      <c r="E38" s="37">
        <f t="shared" si="8"/>
        <v>2900</v>
      </c>
      <c r="F38" s="37">
        <f t="shared" si="8"/>
        <v>2900</v>
      </c>
      <c r="G38" s="37">
        <f t="shared" si="8"/>
        <v>0</v>
      </c>
      <c r="H38" s="37">
        <f t="shared" si="8"/>
        <v>0</v>
      </c>
      <c r="I38" s="46"/>
    </row>
    <row r="39" spans="1:9" ht="32.1" customHeight="1">
      <c r="A39" s="47">
        <v>1</v>
      </c>
      <c r="B39" s="41" t="s">
        <v>45</v>
      </c>
      <c r="C39" s="33">
        <f>997-29</f>
        <v>968</v>
      </c>
      <c r="D39" s="33">
        <f t="shared" ref="D39:D44" si="9">C39</f>
        <v>968</v>
      </c>
      <c r="E39" s="24">
        <f t="shared" ref="E39:E44" si="10">+SUM(F39:G39)</f>
        <v>100</v>
      </c>
      <c r="F39" s="25">
        <v>100</v>
      </c>
      <c r="G39" s="24"/>
      <c r="H39" s="24"/>
      <c r="I39" s="41"/>
    </row>
    <row r="40" spans="1:9" ht="32.1" customHeight="1">
      <c r="A40" s="47">
        <v>2</v>
      </c>
      <c r="B40" s="41" t="s">
        <v>46</v>
      </c>
      <c r="C40" s="33">
        <v>2180</v>
      </c>
      <c r="D40" s="33">
        <f t="shared" si="9"/>
        <v>2180</v>
      </c>
      <c r="E40" s="24">
        <f t="shared" si="10"/>
        <v>200</v>
      </c>
      <c r="F40" s="25">
        <v>200</v>
      </c>
      <c r="G40" s="24"/>
      <c r="H40" s="24"/>
      <c r="I40" s="52"/>
    </row>
    <row r="41" spans="1:9" ht="39.950000000000003" customHeight="1">
      <c r="A41" s="47">
        <v>3</v>
      </c>
      <c r="B41" s="41" t="s">
        <v>100</v>
      </c>
      <c r="C41" s="33">
        <v>712</v>
      </c>
      <c r="D41" s="33">
        <f t="shared" si="9"/>
        <v>712</v>
      </c>
      <c r="E41" s="24">
        <f t="shared" si="10"/>
        <v>200</v>
      </c>
      <c r="F41" s="25">
        <v>200</v>
      </c>
      <c r="G41" s="24"/>
      <c r="H41" s="24"/>
      <c r="I41" s="52"/>
    </row>
    <row r="42" spans="1:9" ht="32.1" customHeight="1">
      <c r="A42" s="47">
        <v>4</v>
      </c>
      <c r="B42" s="41" t="s">
        <v>307</v>
      </c>
      <c r="C42" s="33">
        <v>600</v>
      </c>
      <c r="D42" s="33">
        <f t="shared" si="9"/>
        <v>600</v>
      </c>
      <c r="E42" s="24">
        <f t="shared" si="10"/>
        <v>400</v>
      </c>
      <c r="F42" s="25">
        <v>400</v>
      </c>
      <c r="G42" s="24"/>
      <c r="H42" s="24"/>
      <c r="I42" s="52"/>
    </row>
    <row r="43" spans="1:9" ht="32.1" customHeight="1">
      <c r="A43" s="47">
        <v>5</v>
      </c>
      <c r="B43" s="41" t="s">
        <v>308</v>
      </c>
      <c r="C43" s="33">
        <v>2000</v>
      </c>
      <c r="D43" s="33">
        <f t="shared" si="9"/>
        <v>2000</v>
      </c>
      <c r="E43" s="24">
        <f t="shared" si="10"/>
        <v>1400</v>
      </c>
      <c r="F43" s="25">
        <v>1400</v>
      </c>
      <c r="G43" s="24"/>
      <c r="H43" s="24"/>
      <c r="I43" s="52"/>
    </row>
    <row r="44" spans="1:9" ht="32.1" customHeight="1">
      <c r="A44" s="47">
        <v>6</v>
      </c>
      <c r="B44" s="41" t="s">
        <v>309</v>
      </c>
      <c r="C44" s="33">
        <v>1000</v>
      </c>
      <c r="D44" s="33">
        <f t="shared" si="9"/>
        <v>1000</v>
      </c>
      <c r="E44" s="24">
        <f t="shared" si="10"/>
        <v>600</v>
      </c>
      <c r="F44" s="25">
        <v>600</v>
      </c>
      <c r="G44" s="24"/>
      <c r="H44" s="24"/>
      <c r="I44" s="52"/>
    </row>
    <row r="45" spans="1:9" s="17" customFormat="1" ht="32.1" customHeight="1">
      <c r="A45" s="45" t="s">
        <v>30</v>
      </c>
      <c r="B45" s="46" t="s">
        <v>27</v>
      </c>
      <c r="C45" s="37">
        <f>C46</f>
        <v>1000</v>
      </c>
      <c r="D45" s="37">
        <f t="shared" ref="D45:H45" si="11">D46</f>
        <v>700</v>
      </c>
      <c r="E45" s="37">
        <f t="shared" si="11"/>
        <v>400</v>
      </c>
      <c r="F45" s="37">
        <f t="shared" si="11"/>
        <v>400</v>
      </c>
      <c r="G45" s="37">
        <f t="shared" si="11"/>
        <v>0</v>
      </c>
      <c r="H45" s="37">
        <f t="shared" si="11"/>
        <v>0</v>
      </c>
      <c r="I45" s="58"/>
    </row>
    <row r="46" spans="1:9" ht="32.1" customHeight="1">
      <c r="A46" s="47">
        <v>1</v>
      </c>
      <c r="B46" s="41" t="s">
        <v>310</v>
      </c>
      <c r="C46" s="33">
        <v>1000</v>
      </c>
      <c r="D46" s="33">
        <f>C46*0.7</f>
        <v>700</v>
      </c>
      <c r="E46" s="24">
        <f>+SUM(F46:G46)</f>
        <v>400</v>
      </c>
      <c r="F46" s="25">
        <v>400</v>
      </c>
      <c r="G46" s="24"/>
      <c r="H46" s="24"/>
      <c r="I46" s="59"/>
    </row>
    <row r="47" spans="1:9" s="17" customFormat="1" ht="39.950000000000003" customHeight="1">
      <c r="A47" s="13">
        <v>-5</v>
      </c>
      <c r="B47" s="48" t="s">
        <v>130</v>
      </c>
      <c r="C47" s="37"/>
      <c r="D47" s="37"/>
      <c r="E47" s="15">
        <f>+SUM(E48:E50)</f>
        <v>11278</v>
      </c>
      <c r="F47" s="15">
        <f>+SUM(F48:F50)</f>
        <v>11278</v>
      </c>
      <c r="G47" s="15">
        <f>+SUM(G48:G50)</f>
        <v>0</v>
      </c>
      <c r="H47" s="15">
        <f>+SUM(H48:H50)</f>
        <v>0</v>
      </c>
      <c r="I47" s="14"/>
    </row>
    <row r="48" spans="1:9" ht="32.1" customHeight="1">
      <c r="A48" s="47">
        <v>1</v>
      </c>
      <c r="B48" s="71" t="s">
        <v>145</v>
      </c>
      <c r="C48" s="33"/>
      <c r="D48" s="33"/>
      <c r="E48" s="24">
        <f>+SUM(F48:H48)</f>
        <v>3000</v>
      </c>
      <c r="F48" s="24">
        <v>3000</v>
      </c>
      <c r="G48" s="72"/>
      <c r="H48" s="25"/>
      <c r="I48" s="21"/>
    </row>
    <row r="49" spans="1:9" ht="32.1" customHeight="1">
      <c r="A49" s="47">
        <f>+A48+1</f>
        <v>2</v>
      </c>
      <c r="B49" s="71" t="s">
        <v>146</v>
      </c>
      <c r="C49" s="33"/>
      <c r="D49" s="33"/>
      <c r="E49" s="24">
        <f>+SUM(F49:H49)</f>
        <v>3000</v>
      </c>
      <c r="F49" s="24">
        <v>3000</v>
      </c>
      <c r="G49" s="72"/>
      <c r="H49" s="25"/>
      <c r="I49" s="21"/>
    </row>
    <row r="50" spans="1:9" ht="32.1" customHeight="1">
      <c r="A50" s="47">
        <f>+A49+1</f>
        <v>3</v>
      </c>
      <c r="B50" s="71" t="s">
        <v>147</v>
      </c>
      <c r="C50" s="33"/>
      <c r="D50" s="33"/>
      <c r="E50" s="24">
        <f>+SUM(F50:H50)</f>
        <v>5278</v>
      </c>
      <c r="F50" s="24">
        <v>5278</v>
      </c>
      <c r="G50" s="72"/>
      <c r="H50" s="25"/>
      <c r="I50" s="21"/>
    </row>
    <row r="51" spans="1:9" s="17" customFormat="1" ht="32.1" customHeight="1">
      <c r="A51" s="13">
        <v>-6</v>
      </c>
      <c r="B51" s="48" t="s">
        <v>311</v>
      </c>
      <c r="C51" s="37"/>
      <c r="D51" s="37"/>
      <c r="E51" s="15">
        <f>+SUM(E52:E52)</f>
        <v>3000</v>
      </c>
      <c r="F51" s="15">
        <f>+SUM(F52:F52)</f>
        <v>3000</v>
      </c>
      <c r="G51" s="15">
        <f>+SUM(G52:G52)</f>
        <v>0</v>
      </c>
      <c r="H51" s="15">
        <f>+SUM(H52:H52)</f>
        <v>0</v>
      </c>
      <c r="I51" s="14"/>
    </row>
    <row r="52" spans="1:9" ht="32.1" customHeight="1">
      <c r="A52" s="47">
        <v>1</v>
      </c>
      <c r="B52" s="133" t="s">
        <v>312</v>
      </c>
      <c r="C52" s="33"/>
      <c r="D52" s="33"/>
      <c r="E52" s="24">
        <f>+SUM(F52:H52)</f>
        <v>3000</v>
      </c>
      <c r="F52" s="24">
        <v>3000</v>
      </c>
      <c r="G52" s="72"/>
      <c r="H52" s="25"/>
      <c r="I52" s="21"/>
    </row>
    <row r="53" spans="1:9" s="17" customFormat="1" ht="32.1" customHeight="1">
      <c r="A53" s="13" t="s">
        <v>25</v>
      </c>
      <c r="B53" s="14" t="s">
        <v>40</v>
      </c>
      <c r="C53" s="15"/>
      <c r="D53" s="15"/>
      <c r="E53" s="37">
        <f>+SUM(F53:H53)</f>
        <v>40000</v>
      </c>
      <c r="F53" s="15"/>
      <c r="G53" s="15"/>
      <c r="H53" s="15">
        <v>40000</v>
      </c>
      <c r="I53" s="14"/>
    </row>
    <row r="54" spans="1:9" s="17" customFormat="1" ht="32.1" customHeight="1">
      <c r="A54" s="78"/>
      <c r="B54" s="79"/>
      <c r="C54" s="81"/>
      <c r="D54" s="81"/>
      <c r="E54" s="80"/>
      <c r="F54" s="81"/>
      <c r="G54" s="81"/>
      <c r="H54" s="81"/>
      <c r="I54" s="79"/>
    </row>
  </sheetData>
  <mergeCells count="13">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40"/>
  <sheetViews>
    <sheetView workbookViewId="0">
      <selection activeCell="C10" sqref="C10"/>
    </sheetView>
  </sheetViews>
  <sheetFormatPr defaultRowHeight="32.1" customHeight="1"/>
  <cols>
    <col min="1" max="1" width="6.28515625" style="26" customWidth="1"/>
    <col min="2" max="2" width="46.7109375" style="27" customWidth="1"/>
    <col min="3" max="7" width="13.7109375" style="28" customWidth="1"/>
    <col min="8" max="8" width="15.7109375" style="28" customWidth="1"/>
    <col min="9" max="9" width="15.7109375" style="27" customWidth="1"/>
    <col min="10" max="16384" width="9.140625" style="9"/>
  </cols>
  <sheetData>
    <row r="1" spans="1:56" s="2" customFormat="1" ht="32.1"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2" customFormat="1" ht="32.1" customHeight="1">
      <c r="A2" s="148" t="s">
        <v>9</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s="2" customFormat="1" ht="32.1"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32.1"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s="4" customFormat="1" ht="32.1" customHeight="1">
      <c r="A5" s="150" t="s">
        <v>2</v>
      </c>
      <c r="B5" s="151" t="s">
        <v>23</v>
      </c>
      <c r="C5" s="152" t="s">
        <v>174</v>
      </c>
      <c r="D5" s="152"/>
      <c r="E5" s="152" t="s">
        <v>264</v>
      </c>
      <c r="F5" s="152"/>
      <c r="G5" s="152"/>
      <c r="H5" s="152"/>
      <c r="I5" s="151" t="s">
        <v>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s="4" customFormat="1" ht="32.1" customHeight="1">
      <c r="A6" s="150"/>
      <c r="B6" s="151"/>
      <c r="C6" s="152" t="s">
        <v>32</v>
      </c>
      <c r="D6" s="152" t="s">
        <v>170</v>
      </c>
      <c r="E6" s="152" t="s">
        <v>32</v>
      </c>
      <c r="F6" s="152" t="s">
        <v>33</v>
      </c>
      <c r="G6" s="152"/>
      <c r="H6" s="152"/>
      <c r="I6" s="151"/>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row>
    <row r="7" spans="1:56" s="4" customFormat="1" ht="39.950000000000003" customHeight="1">
      <c r="A7" s="150"/>
      <c r="B7" s="151"/>
      <c r="C7" s="152"/>
      <c r="D7" s="152"/>
      <c r="E7" s="152"/>
      <c r="F7" s="3" t="s">
        <v>34</v>
      </c>
      <c r="G7" s="3" t="s">
        <v>56</v>
      </c>
      <c r="H7" s="75" t="s">
        <v>40</v>
      </c>
      <c r="I7" s="151"/>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s="4" customFormat="1" ht="32.1" customHeight="1">
      <c r="A8" s="11"/>
      <c r="B8" s="12" t="s">
        <v>4</v>
      </c>
      <c r="C8" s="15">
        <f t="shared" ref="C8:H8" si="0">+C9+C10+C38</f>
        <v>20909</v>
      </c>
      <c r="D8" s="15">
        <f t="shared" si="0"/>
        <v>19097</v>
      </c>
      <c r="E8" s="3">
        <f t="shared" si="0"/>
        <v>44643</v>
      </c>
      <c r="F8" s="74">
        <f t="shared" si="0"/>
        <v>41543</v>
      </c>
      <c r="G8" s="74">
        <f t="shared" si="0"/>
        <v>0</v>
      </c>
      <c r="H8" s="74">
        <f t="shared" si="0"/>
        <v>3100</v>
      </c>
      <c r="I8" s="12"/>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row>
    <row r="9" spans="1:56" s="17" customFormat="1" ht="39.950000000000003" customHeight="1">
      <c r="A9" s="13" t="s">
        <v>5</v>
      </c>
      <c r="B9" s="14" t="s">
        <v>36</v>
      </c>
      <c r="C9" s="15"/>
      <c r="D9" s="15"/>
      <c r="E9" s="15">
        <f>+SUM(F9:G9)</f>
        <v>19963</v>
      </c>
      <c r="F9" s="15">
        <v>19963</v>
      </c>
      <c r="G9" s="15"/>
      <c r="H9" s="15"/>
      <c r="I9" s="14"/>
    </row>
    <row r="10" spans="1:56" s="17" customFormat="1" ht="32.1" customHeight="1">
      <c r="A10" s="13" t="s">
        <v>6</v>
      </c>
      <c r="B10" s="14" t="s">
        <v>57</v>
      </c>
      <c r="C10" s="15">
        <f>+C11+C12+C34+C35+C36</f>
        <v>20909</v>
      </c>
      <c r="D10" s="15">
        <f t="shared" ref="D10:H10" si="1">+D11+D12+D34+D35+D36</f>
        <v>19097</v>
      </c>
      <c r="E10" s="15">
        <f t="shared" si="1"/>
        <v>21580</v>
      </c>
      <c r="F10" s="15">
        <f t="shared" si="1"/>
        <v>21580</v>
      </c>
      <c r="G10" s="15">
        <f t="shared" si="1"/>
        <v>0</v>
      </c>
      <c r="H10" s="15">
        <f t="shared" si="1"/>
        <v>0</v>
      </c>
      <c r="I10" s="14"/>
    </row>
    <row r="11" spans="1:56" s="17" customFormat="1" ht="32.1" customHeight="1">
      <c r="A11" s="13">
        <v>-1</v>
      </c>
      <c r="B11" s="14" t="s">
        <v>167</v>
      </c>
      <c r="C11" s="15"/>
      <c r="D11" s="15"/>
      <c r="E11" s="15">
        <f>+SUM(F11:G11)</f>
        <v>10000</v>
      </c>
      <c r="F11" s="15">
        <v>10000</v>
      </c>
      <c r="G11" s="15"/>
      <c r="H11" s="15"/>
      <c r="I11" s="21"/>
    </row>
    <row r="12" spans="1:56" s="17" customFormat="1" ht="39.950000000000003" customHeight="1">
      <c r="A12" s="13">
        <v>-2</v>
      </c>
      <c r="B12" s="14" t="s">
        <v>52</v>
      </c>
      <c r="C12" s="37">
        <f>C13+C29+C19</f>
        <v>19759</v>
      </c>
      <c r="D12" s="37">
        <f t="shared" ref="D12:H12" si="2">D13+D29+D19</f>
        <v>18177</v>
      </c>
      <c r="E12" s="37">
        <f t="shared" si="2"/>
        <v>10240</v>
      </c>
      <c r="F12" s="37">
        <f t="shared" si="2"/>
        <v>10240</v>
      </c>
      <c r="G12" s="37">
        <f t="shared" si="2"/>
        <v>0</v>
      </c>
      <c r="H12" s="37">
        <f t="shared" si="2"/>
        <v>0</v>
      </c>
      <c r="I12" s="58"/>
    </row>
    <row r="13" spans="1:56" s="17" customFormat="1" ht="32.1" customHeight="1">
      <c r="A13" s="45" t="s">
        <v>26</v>
      </c>
      <c r="B13" s="46" t="s">
        <v>38</v>
      </c>
      <c r="C13" s="37">
        <f t="shared" ref="C13:H13" si="3">SUM(C14:C18)</f>
        <v>4320</v>
      </c>
      <c r="D13" s="37">
        <f t="shared" si="3"/>
        <v>3888</v>
      </c>
      <c r="E13" s="37">
        <f t="shared" si="3"/>
        <v>1400</v>
      </c>
      <c r="F13" s="37">
        <f t="shared" si="3"/>
        <v>1400</v>
      </c>
      <c r="G13" s="37">
        <f t="shared" si="3"/>
        <v>0</v>
      </c>
      <c r="H13" s="37">
        <f t="shared" si="3"/>
        <v>0</v>
      </c>
      <c r="I13" s="58"/>
    </row>
    <row r="14" spans="1:56" ht="32.1" customHeight="1">
      <c r="A14" s="47">
        <v>1</v>
      </c>
      <c r="B14" s="41" t="s">
        <v>87</v>
      </c>
      <c r="C14" s="33">
        <f>1700*0.9</f>
        <v>1530</v>
      </c>
      <c r="D14" s="33">
        <f>C14*0.9</f>
        <v>1377</v>
      </c>
      <c r="E14" s="24">
        <f>+SUM(F14:G14)</f>
        <v>600</v>
      </c>
      <c r="F14" s="25">
        <v>600</v>
      </c>
      <c r="G14" s="33"/>
      <c r="H14" s="24"/>
      <c r="I14" s="52"/>
    </row>
    <row r="15" spans="1:56" ht="32.1" customHeight="1">
      <c r="A15" s="47">
        <v>2</v>
      </c>
      <c r="B15" s="41" t="s">
        <v>88</v>
      </c>
      <c r="C15" s="33">
        <f>1100*0.9</f>
        <v>990</v>
      </c>
      <c r="D15" s="33">
        <f>C15*0.9</f>
        <v>891</v>
      </c>
      <c r="E15" s="24">
        <f>+SUM(F15:G15)</f>
        <v>40</v>
      </c>
      <c r="F15" s="25">
        <v>40</v>
      </c>
      <c r="G15" s="33"/>
      <c r="H15" s="24"/>
      <c r="I15" s="52"/>
    </row>
    <row r="16" spans="1:56" ht="32.1" customHeight="1">
      <c r="A16" s="47">
        <v>3</v>
      </c>
      <c r="B16" s="41" t="s">
        <v>89</v>
      </c>
      <c r="C16" s="33">
        <v>900</v>
      </c>
      <c r="D16" s="33">
        <f>C16*0.9</f>
        <v>810</v>
      </c>
      <c r="E16" s="24">
        <f>+SUM(F16:G16)</f>
        <v>10</v>
      </c>
      <c r="F16" s="25">
        <v>10</v>
      </c>
      <c r="G16" s="33"/>
      <c r="H16" s="24"/>
      <c r="I16" s="52"/>
    </row>
    <row r="17" spans="1:9" ht="32.1" customHeight="1">
      <c r="A17" s="47">
        <v>4</v>
      </c>
      <c r="B17" s="41" t="s">
        <v>281</v>
      </c>
      <c r="C17" s="33">
        <v>500</v>
      </c>
      <c r="D17" s="33">
        <f>C17*0.9</f>
        <v>450</v>
      </c>
      <c r="E17" s="24">
        <f>+SUM(F17:G17)</f>
        <v>400</v>
      </c>
      <c r="F17" s="25">
        <v>400</v>
      </c>
      <c r="G17" s="33"/>
      <c r="H17" s="24"/>
      <c r="I17" s="52"/>
    </row>
    <row r="18" spans="1:9" ht="32.1" customHeight="1">
      <c r="A18" s="47">
        <v>5</v>
      </c>
      <c r="B18" s="41" t="s">
        <v>282</v>
      </c>
      <c r="C18" s="33">
        <v>400</v>
      </c>
      <c r="D18" s="33">
        <f>C18*0.9</f>
        <v>360</v>
      </c>
      <c r="E18" s="24">
        <f>+SUM(F18:G18)</f>
        <v>350</v>
      </c>
      <c r="F18" s="25">
        <v>350</v>
      </c>
      <c r="G18" s="33"/>
      <c r="H18" s="24"/>
      <c r="I18" s="52"/>
    </row>
    <row r="19" spans="1:9" s="17" customFormat="1" ht="32.1" customHeight="1">
      <c r="A19" s="45" t="s">
        <v>28</v>
      </c>
      <c r="B19" s="46" t="s">
        <v>27</v>
      </c>
      <c r="C19" s="37">
        <f t="shared" ref="C19:H19" si="4">SUM(C20:C28)</f>
        <v>11500</v>
      </c>
      <c r="D19" s="37">
        <f t="shared" si="4"/>
        <v>10350</v>
      </c>
      <c r="E19" s="37">
        <f t="shared" si="4"/>
        <v>7640</v>
      </c>
      <c r="F19" s="37">
        <f t="shared" si="4"/>
        <v>7640</v>
      </c>
      <c r="G19" s="37">
        <f t="shared" si="4"/>
        <v>0</v>
      </c>
      <c r="H19" s="37">
        <f t="shared" si="4"/>
        <v>0</v>
      </c>
      <c r="I19" s="58"/>
    </row>
    <row r="20" spans="1:9" ht="32.1" customHeight="1">
      <c r="A20" s="47">
        <v>1</v>
      </c>
      <c r="B20" s="41" t="s">
        <v>90</v>
      </c>
      <c r="C20" s="33">
        <v>2200</v>
      </c>
      <c r="D20" s="33">
        <f t="shared" ref="D20:D28" si="5">C20*0.9</f>
        <v>1980</v>
      </c>
      <c r="E20" s="24">
        <f t="shared" ref="E20:E28" si="6">+SUM(F20:G20)</f>
        <v>800</v>
      </c>
      <c r="F20" s="25">
        <v>800</v>
      </c>
      <c r="G20" s="33"/>
      <c r="H20" s="24"/>
      <c r="I20" s="52"/>
    </row>
    <row r="21" spans="1:9" ht="32.1" customHeight="1">
      <c r="A21" s="47">
        <v>2</v>
      </c>
      <c r="B21" s="132" t="s">
        <v>283</v>
      </c>
      <c r="C21" s="33">
        <v>900</v>
      </c>
      <c r="D21" s="33">
        <f t="shared" si="5"/>
        <v>810</v>
      </c>
      <c r="E21" s="24">
        <f t="shared" si="6"/>
        <v>750</v>
      </c>
      <c r="F21" s="25">
        <v>750</v>
      </c>
      <c r="G21" s="33"/>
      <c r="H21" s="24"/>
      <c r="I21" s="52"/>
    </row>
    <row r="22" spans="1:9" ht="32.1" customHeight="1">
      <c r="A22" s="47">
        <v>3</v>
      </c>
      <c r="B22" s="132" t="s">
        <v>284</v>
      </c>
      <c r="C22" s="33">
        <v>900</v>
      </c>
      <c r="D22" s="33">
        <f t="shared" si="5"/>
        <v>810</v>
      </c>
      <c r="E22" s="24">
        <f t="shared" si="6"/>
        <v>750</v>
      </c>
      <c r="F22" s="25">
        <v>750</v>
      </c>
      <c r="G22" s="33"/>
      <c r="H22" s="24"/>
      <c r="I22" s="52"/>
    </row>
    <row r="23" spans="1:9" ht="32.1" customHeight="1">
      <c r="A23" s="47">
        <v>4</v>
      </c>
      <c r="B23" s="146" t="s">
        <v>285</v>
      </c>
      <c r="C23" s="33">
        <v>600</v>
      </c>
      <c r="D23" s="33">
        <f t="shared" si="5"/>
        <v>540</v>
      </c>
      <c r="E23" s="24">
        <f t="shared" si="6"/>
        <v>540</v>
      </c>
      <c r="F23" s="25">
        <v>540</v>
      </c>
      <c r="G23" s="33"/>
      <c r="H23" s="24"/>
      <c r="I23" s="52"/>
    </row>
    <row r="24" spans="1:9" ht="32.1" customHeight="1">
      <c r="A24" s="47">
        <v>5</v>
      </c>
      <c r="B24" s="132" t="s">
        <v>286</v>
      </c>
      <c r="C24" s="33">
        <v>1800</v>
      </c>
      <c r="D24" s="33">
        <f t="shared" si="5"/>
        <v>1620</v>
      </c>
      <c r="E24" s="24">
        <f t="shared" si="6"/>
        <v>1200</v>
      </c>
      <c r="F24" s="25">
        <v>1200</v>
      </c>
      <c r="G24" s="33"/>
      <c r="H24" s="24"/>
      <c r="I24" s="52"/>
    </row>
    <row r="25" spans="1:9" ht="32.1" customHeight="1">
      <c r="A25" s="47">
        <v>6</v>
      </c>
      <c r="B25" s="132" t="s">
        <v>287</v>
      </c>
      <c r="C25" s="33">
        <v>700</v>
      </c>
      <c r="D25" s="33">
        <f t="shared" si="5"/>
        <v>630</v>
      </c>
      <c r="E25" s="24">
        <f t="shared" si="6"/>
        <v>600</v>
      </c>
      <c r="F25" s="25">
        <v>600</v>
      </c>
      <c r="G25" s="33"/>
      <c r="H25" s="24"/>
      <c r="I25" s="52"/>
    </row>
    <row r="26" spans="1:9" ht="32.1" customHeight="1">
      <c r="A26" s="47">
        <v>7</v>
      </c>
      <c r="B26" s="132" t="s">
        <v>288</v>
      </c>
      <c r="C26" s="33">
        <v>600</v>
      </c>
      <c r="D26" s="33">
        <f t="shared" si="5"/>
        <v>540</v>
      </c>
      <c r="E26" s="24">
        <f t="shared" si="6"/>
        <v>500</v>
      </c>
      <c r="F26" s="25">
        <v>500</v>
      </c>
      <c r="G26" s="33"/>
      <c r="H26" s="24"/>
      <c r="I26" s="52"/>
    </row>
    <row r="27" spans="1:9" ht="32.1" customHeight="1">
      <c r="A27" s="47">
        <v>8</v>
      </c>
      <c r="B27" s="132" t="s">
        <v>289</v>
      </c>
      <c r="C27" s="33">
        <v>2000</v>
      </c>
      <c r="D27" s="33">
        <f t="shared" si="5"/>
        <v>1800</v>
      </c>
      <c r="E27" s="24">
        <f t="shared" si="6"/>
        <v>1300</v>
      </c>
      <c r="F27" s="25">
        <v>1300</v>
      </c>
      <c r="G27" s="33"/>
      <c r="H27" s="24"/>
      <c r="I27" s="52"/>
    </row>
    <row r="28" spans="1:9" ht="32.1" customHeight="1">
      <c r="A28" s="47">
        <v>9</v>
      </c>
      <c r="B28" s="132" t="s">
        <v>290</v>
      </c>
      <c r="C28" s="33">
        <v>1800</v>
      </c>
      <c r="D28" s="33">
        <f t="shared" si="5"/>
        <v>1620</v>
      </c>
      <c r="E28" s="24">
        <f t="shared" si="6"/>
        <v>1200</v>
      </c>
      <c r="F28" s="25">
        <v>1200</v>
      </c>
      <c r="G28" s="33"/>
      <c r="H28" s="24"/>
      <c r="I28" s="52"/>
    </row>
    <row r="29" spans="1:9" s="17" customFormat="1" ht="32.1" customHeight="1">
      <c r="A29" s="45" t="s">
        <v>30</v>
      </c>
      <c r="B29" s="46" t="s">
        <v>31</v>
      </c>
      <c r="C29" s="37">
        <f t="shared" ref="C29:H29" si="7">SUM(C30:C33)</f>
        <v>3939</v>
      </c>
      <c r="D29" s="37">
        <f t="shared" si="7"/>
        <v>3939</v>
      </c>
      <c r="E29" s="37">
        <f t="shared" si="7"/>
        <v>1200</v>
      </c>
      <c r="F29" s="37">
        <f t="shared" si="7"/>
        <v>1200</v>
      </c>
      <c r="G29" s="37">
        <f t="shared" si="7"/>
        <v>0</v>
      </c>
      <c r="H29" s="37">
        <f t="shared" si="7"/>
        <v>0</v>
      </c>
      <c r="I29" s="58"/>
    </row>
    <row r="30" spans="1:9" ht="32.1" customHeight="1">
      <c r="A30" s="47">
        <v>1</v>
      </c>
      <c r="B30" s="41" t="s">
        <v>43</v>
      </c>
      <c r="C30" s="33">
        <v>1018</v>
      </c>
      <c r="D30" s="33">
        <f>C30</f>
        <v>1018</v>
      </c>
      <c r="E30" s="24">
        <f t="shared" ref="E30:E35" si="8">+SUM(F30:G30)</f>
        <v>50</v>
      </c>
      <c r="F30" s="25">
        <v>50</v>
      </c>
      <c r="G30" s="33"/>
      <c r="H30" s="24"/>
      <c r="I30" s="52"/>
    </row>
    <row r="31" spans="1:9" ht="39.950000000000003" customHeight="1">
      <c r="A31" s="47">
        <v>2</v>
      </c>
      <c r="B31" s="41" t="s">
        <v>44</v>
      </c>
      <c r="C31" s="33">
        <v>871</v>
      </c>
      <c r="D31" s="33">
        <f>C31</f>
        <v>871</v>
      </c>
      <c r="E31" s="24">
        <f t="shared" si="8"/>
        <v>50</v>
      </c>
      <c r="F31" s="25">
        <v>50</v>
      </c>
      <c r="G31" s="33"/>
      <c r="H31" s="24"/>
      <c r="I31" s="41"/>
    </row>
    <row r="32" spans="1:9" ht="32.1" customHeight="1">
      <c r="A32" s="47">
        <v>3</v>
      </c>
      <c r="B32" s="41" t="s">
        <v>91</v>
      </c>
      <c r="C32" s="33">
        <v>1150</v>
      </c>
      <c r="D32" s="33">
        <f>C32</f>
        <v>1150</v>
      </c>
      <c r="E32" s="24">
        <f t="shared" si="8"/>
        <v>400</v>
      </c>
      <c r="F32" s="25">
        <v>400</v>
      </c>
      <c r="G32" s="33"/>
      <c r="H32" s="24"/>
      <c r="I32" s="41"/>
    </row>
    <row r="33" spans="1:12" ht="32.1" customHeight="1">
      <c r="A33" s="47">
        <v>4</v>
      </c>
      <c r="B33" s="41" t="s">
        <v>291</v>
      </c>
      <c r="C33" s="33">
        <v>900</v>
      </c>
      <c r="D33" s="33">
        <f>C33</f>
        <v>900</v>
      </c>
      <c r="E33" s="24">
        <f t="shared" si="8"/>
        <v>700</v>
      </c>
      <c r="F33" s="25">
        <v>700</v>
      </c>
      <c r="G33" s="33"/>
      <c r="H33" s="24"/>
      <c r="I33" s="41"/>
    </row>
    <row r="34" spans="1:12" s="17" customFormat="1" ht="51.95" customHeight="1">
      <c r="A34" s="13">
        <v>-3</v>
      </c>
      <c r="B34" s="46" t="s">
        <v>172</v>
      </c>
      <c r="C34" s="37"/>
      <c r="D34" s="37"/>
      <c r="E34" s="15">
        <f t="shared" si="8"/>
        <v>420</v>
      </c>
      <c r="F34" s="20">
        <v>420</v>
      </c>
      <c r="G34" s="37"/>
      <c r="H34" s="15"/>
      <c r="I34" s="58"/>
    </row>
    <row r="35" spans="1:12" s="17" customFormat="1" ht="39.950000000000003" customHeight="1">
      <c r="A35" s="13">
        <v>-4</v>
      </c>
      <c r="B35" s="46" t="s">
        <v>460</v>
      </c>
      <c r="C35" s="37">
        <v>1150</v>
      </c>
      <c r="D35" s="37">
        <v>920</v>
      </c>
      <c r="E35" s="15">
        <f t="shared" si="8"/>
        <v>920</v>
      </c>
      <c r="F35" s="20">
        <v>920</v>
      </c>
      <c r="G35" s="37"/>
      <c r="H35" s="15"/>
      <c r="I35" s="58"/>
    </row>
    <row r="36" spans="1:12" s="17" customFormat="1" ht="32.1" customHeight="1">
      <c r="A36" s="13">
        <v>-5</v>
      </c>
      <c r="B36" s="89" t="s">
        <v>175</v>
      </c>
      <c r="C36" s="37">
        <f>+SUM(C37:C37)</f>
        <v>0</v>
      </c>
      <c r="D36" s="37">
        <f t="shared" ref="D36:H36" si="9">+SUM(D37:D37)</f>
        <v>0</v>
      </c>
      <c r="E36" s="37">
        <f t="shared" si="9"/>
        <v>0</v>
      </c>
      <c r="F36" s="37">
        <f t="shared" si="9"/>
        <v>0</v>
      </c>
      <c r="G36" s="37">
        <f t="shared" si="9"/>
        <v>0</v>
      </c>
      <c r="H36" s="37">
        <f t="shared" si="9"/>
        <v>0</v>
      </c>
      <c r="I36" s="52" t="s">
        <v>430</v>
      </c>
    </row>
    <row r="37" spans="1:12" ht="39.950000000000003" customHeight="1">
      <c r="A37" s="47">
        <v>1</v>
      </c>
      <c r="B37" s="51" t="s">
        <v>292</v>
      </c>
      <c r="C37" s="33"/>
      <c r="D37" s="33"/>
      <c r="E37" s="24">
        <f>+SUM(F37:H37)</f>
        <v>0</v>
      </c>
      <c r="F37" s="25"/>
      <c r="G37" s="33"/>
      <c r="H37" s="24"/>
      <c r="I37" s="52"/>
    </row>
    <row r="38" spans="1:12" s="17" customFormat="1" ht="32.1" customHeight="1">
      <c r="A38" s="13" t="s">
        <v>25</v>
      </c>
      <c r="B38" s="14" t="s">
        <v>40</v>
      </c>
      <c r="C38" s="15"/>
      <c r="D38" s="15"/>
      <c r="E38" s="15">
        <f>+SUM(F38:H38)</f>
        <v>3100</v>
      </c>
      <c r="F38" s="15"/>
      <c r="G38" s="15"/>
      <c r="H38" s="15">
        <v>3100</v>
      </c>
      <c r="I38" s="14"/>
    </row>
    <row r="40" spans="1:12" ht="39.950000000000003" customHeight="1">
      <c r="A40" s="154" t="s">
        <v>456</v>
      </c>
      <c r="B40" s="154"/>
      <c r="C40" s="154"/>
      <c r="D40" s="154"/>
      <c r="E40" s="154"/>
      <c r="F40" s="154"/>
      <c r="G40" s="154"/>
      <c r="H40" s="154"/>
      <c r="I40" s="154"/>
      <c r="J40" s="147"/>
      <c r="K40" s="147"/>
      <c r="L40" s="147"/>
    </row>
  </sheetData>
  <mergeCells count="14">
    <mergeCell ref="A40:I40"/>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62"/>
  <sheetViews>
    <sheetView topLeftCell="A49" workbookViewId="0">
      <selection activeCell="I59" sqref="I59"/>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61"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2" customFormat="1" ht="32.1" customHeight="1">
      <c r="A2" s="148" t="s">
        <v>22</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row>
    <row r="5" spans="1:61"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row>
    <row r="6" spans="1:61"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row>
    <row r="7" spans="1:61" s="4" customFormat="1" ht="32.1" customHeight="1">
      <c r="A7" s="150"/>
      <c r="B7" s="151"/>
      <c r="C7" s="152" t="s">
        <v>32</v>
      </c>
      <c r="D7" s="152" t="s">
        <v>431</v>
      </c>
      <c r="E7" s="152"/>
      <c r="F7" s="152" t="s">
        <v>415</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row>
    <row r="8" spans="1:61" s="4" customFormat="1" ht="39.950000000000003" customHeight="1">
      <c r="A8" s="150"/>
      <c r="B8" s="151"/>
      <c r="C8" s="152"/>
      <c r="D8" s="152"/>
      <c r="E8" s="152"/>
      <c r="F8" s="152"/>
      <c r="G8" s="96" t="s">
        <v>34</v>
      </c>
      <c r="H8" s="96" t="s">
        <v>35</v>
      </c>
      <c r="I8" s="96" t="s">
        <v>56</v>
      </c>
      <c r="J8" s="96" t="s">
        <v>40</v>
      </c>
      <c r="K8" s="152"/>
      <c r="L8" s="151"/>
      <c r="M8" s="32"/>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row>
    <row r="9" spans="1:61" s="4" customFormat="1" ht="32.1" customHeight="1">
      <c r="A9" s="98"/>
      <c r="B9" s="99" t="s">
        <v>4</v>
      </c>
      <c r="C9" s="96">
        <f>+C10+C55</f>
        <v>169631.073</v>
      </c>
      <c r="D9" s="96">
        <f t="shared" ref="D9:K9" si="0">+D10+D55</f>
        <v>134022.6</v>
      </c>
      <c r="E9" s="96">
        <f t="shared" si="0"/>
        <v>89928</v>
      </c>
      <c r="F9" s="96">
        <f t="shared" si="0"/>
        <v>75521</v>
      </c>
      <c r="G9" s="96">
        <f t="shared" si="0"/>
        <v>40223</v>
      </c>
      <c r="H9" s="96">
        <f t="shared" si="0"/>
        <v>15298</v>
      </c>
      <c r="I9" s="96">
        <f t="shared" si="0"/>
        <v>0</v>
      </c>
      <c r="J9" s="96">
        <f t="shared" si="0"/>
        <v>20000</v>
      </c>
      <c r="K9" s="96">
        <f t="shared" si="0"/>
        <v>14407</v>
      </c>
      <c r="L9" s="99"/>
      <c r="M9" s="3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row>
    <row r="10" spans="1:61" s="4" customFormat="1" ht="32.1" customHeight="1">
      <c r="A10" s="98" t="s">
        <v>416</v>
      </c>
      <c r="B10" s="14" t="s">
        <v>417</v>
      </c>
      <c r="C10" s="15">
        <f>+C11+C12+C54</f>
        <v>50631.073000000004</v>
      </c>
      <c r="D10" s="15">
        <f>+D11+D12+D54</f>
        <v>38022.6</v>
      </c>
      <c r="E10" s="15">
        <f t="shared" ref="E10:K10" si="1">+E11+E12+E54</f>
        <v>75521</v>
      </c>
      <c r="F10" s="15">
        <f t="shared" si="1"/>
        <v>75521</v>
      </c>
      <c r="G10" s="15">
        <f t="shared" si="1"/>
        <v>40223</v>
      </c>
      <c r="H10" s="15">
        <f t="shared" si="1"/>
        <v>15298</v>
      </c>
      <c r="I10" s="15">
        <f t="shared" si="1"/>
        <v>0</v>
      </c>
      <c r="J10" s="15">
        <f t="shared" si="1"/>
        <v>20000</v>
      </c>
      <c r="K10" s="15">
        <f t="shared" si="1"/>
        <v>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row>
    <row r="11" spans="1:61" s="17" customFormat="1" ht="39.950000000000003" customHeight="1">
      <c r="A11" s="13" t="s">
        <v>5</v>
      </c>
      <c r="B11" s="14" t="s">
        <v>36</v>
      </c>
      <c r="C11" s="15"/>
      <c r="D11" s="15"/>
      <c r="E11" s="15">
        <f>+F11+K11</f>
        <v>19963</v>
      </c>
      <c r="F11" s="15">
        <f>+SUM(G11:I11)</f>
        <v>19963</v>
      </c>
      <c r="G11" s="15">
        <v>19963</v>
      </c>
      <c r="H11" s="15"/>
      <c r="I11" s="15"/>
      <c r="J11" s="15"/>
      <c r="K11" s="15"/>
      <c r="L11" s="14"/>
    </row>
    <row r="12" spans="1:61" s="17" customFormat="1" ht="32.1" customHeight="1">
      <c r="A12" s="13" t="s">
        <v>6</v>
      </c>
      <c r="B12" s="14" t="s">
        <v>57</v>
      </c>
      <c r="C12" s="15">
        <f>+C13+C14+C18+C19+C43+C52+C49</f>
        <v>50631.073000000004</v>
      </c>
      <c r="D12" s="15">
        <f t="shared" ref="D12" si="2">+D13+D14+D18+D19+D43+D52+D49</f>
        <v>38022.6</v>
      </c>
      <c r="E12" s="15">
        <f t="shared" ref="E12" si="3">+E13+E14+E18+E19+E43+E52+E49</f>
        <v>40558</v>
      </c>
      <c r="F12" s="15">
        <f t="shared" ref="F12" si="4">+F13+F14+F18+F19+F43+F52+F49</f>
        <v>40558</v>
      </c>
      <c r="G12" s="15">
        <f t="shared" ref="G12" si="5">+G13+G14+G18+G19+G43+G52+G49</f>
        <v>20260</v>
      </c>
      <c r="H12" s="15">
        <f t="shared" ref="H12" si="6">+H13+H14+H18+H19+H43+H52+H49</f>
        <v>15298</v>
      </c>
      <c r="I12" s="15">
        <f t="shared" ref="I12" si="7">+I13+I14+I18+I19+I43+I52+I49</f>
        <v>0</v>
      </c>
      <c r="J12" s="15">
        <f t="shared" ref="J12" si="8">+J13+J14+J18+J19+J43+J52+J49</f>
        <v>5000</v>
      </c>
      <c r="K12" s="15">
        <f t="shared" ref="K12" si="9">+K13+K14+K18+K19+K43+K52+K49</f>
        <v>0</v>
      </c>
      <c r="L12" s="14"/>
    </row>
    <row r="13" spans="1:61" s="17" customFormat="1" ht="32.1" customHeight="1">
      <c r="A13" s="13">
        <v>-1</v>
      </c>
      <c r="B13" s="14" t="s">
        <v>167</v>
      </c>
      <c r="C13" s="15"/>
      <c r="D13" s="15"/>
      <c r="E13" s="15">
        <f t="shared" ref="E13:E60" si="10">+F13+K13</f>
        <v>5000</v>
      </c>
      <c r="F13" s="15">
        <f>+SUM(G13:J13)</f>
        <v>5000</v>
      </c>
      <c r="G13" s="15">
        <v>5000</v>
      </c>
      <c r="H13" s="15"/>
      <c r="I13" s="15"/>
      <c r="J13" s="15"/>
      <c r="K13" s="15"/>
      <c r="L13" s="21"/>
    </row>
    <row r="14" spans="1:61" ht="39.950000000000003" customHeight="1">
      <c r="A14" s="18">
        <v>-2</v>
      </c>
      <c r="B14" s="19" t="s">
        <v>58</v>
      </c>
      <c r="C14" s="20">
        <f>SUM(C15:C17)</f>
        <v>10711.671</v>
      </c>
      <c r="D14" s="20">
        <f t="shared" ref="D14" si="11">SUM(D15:D17)</f>
        <v>10500</v>
      </c>
      <c r="E14" s="20">
        <f t="shared" ref="E14" si="12">SUM(E15:E17)</f>
        <v>5900</v>
      </c>
      <c r="F14" s="20">
        <f t="shared" ref="F14" si="13">SUM(F15:F17)</f>
        <v>5900</v>
      </c>
      <c r="G14" s="20">
        <f t="shared" ref="G14" si="14">SUM(G15:G17)</f>
        <v>0</v>
      </c>
      <c r="H14" s="20">
        <f t="shared" ref="H14" si="15">SUM(H15:H17)</f>
        <v>900</v>
      </c>
      <c r="I14" s="20">
        <f t="shared" ref="I14" si="16">SUM(I15:I17)</f>
        <v>0</v>
      </c>
      <c r="J14" s="20">
        <f t="shared" ref="J14" si="17">SUM(J15:J17)</f>
        <v>5000</v>
      </c>
      <c r="K14" s="20">
        <f t="shared" ref="K14" si="18">SUM(K15:K17)</f>
        <v>0</v>
      </c>
      <c r="L14" s="21"/>
    </row>
    <row r="15" spans="1:61" ht="32.1" customHeight="1">
      <c r="A15" s="22">
        <v>1</v>
      </c>
      <c r="B15" s="51" t="s">
        <v>265</v>
      </c>
      <c r="C15" s="33">
        <v>2711.6709999999998</v>
      </c>
      <c r="D15" s="33">
        <v>2500</v>
      </c>
      <c r="E15" s="24">
        <f t="shared" si="10"/>
        <v>900</v>
      </c>
      <c r="F15" s="24">
        <f>+SUM(G15:J15)</f>
        <v>900</v>
      </c>
      <c r="G15" s="24"/>
      <c r="H15" s="24">
        <v>900</v>
      </c>
      <c r="I15" s="24"/>
      <c r="J15" s="25"/>
      <c r="K15" s="25"/>
      <c r="L15" s="21"/>
    </row>
    <row r="16" spans="1:61" ht="32.1" customHeight="1">
      <c r="A16" s="22">
        <f>+A15+1</f>
        <v>2</v>
      </c>
      <c r="B16" s="51" t="s">
        <v>266</v>
      </c>
      <c r="C16" s="33">
        <v>4000</v>
      </c>
      <c r="D16" s="33">
        <v>4000</v>
      </c>
      <c r="E16" s="24">
        <f t="shared" si="10"/>
        <v>2500</v>
      </c>
      <c r="F16" s="24">
        <f>+SUM(G16:J16)</f>
        <v>2500</v>
      </c>
      <c r="G16" s="24"/>
      <c r="H16" s="24"/>
      <c r="I16" s="24"/>
      <c r="J16" s="25">
        <v>2500</v>
      </c>
      <c r="K16" s="25"/>
      <c r="L16" s="21"/>
    </row>
    <row r="17" spans="1:12" ht="32.1" customHeight="1">
      <c r="A17" s="22">
        <f>+A16+1</f>
        <v>3</v>
      </c>
      <c r="B17" s="51" t="s">
        <v>267</v>
      </c>
      <c r="C17" s="33">
        <v>4000</v>
      </c>
      <c r="D17" s="33">
        <v>4000</v>
      </c>
      <c r="E17" s="24">
        <f t="shared" si="10"/>
        <v>2500</v>
      </c>
      <c r="F17" s="24">
        <f>+SUM(G17:J17)</f>
        <v>2500</v>
      </c>
      <c r="G17" s="24"/>
      <c r="H17" s="24"/>
      <c r="I17" s="24"/>
      <c r="J17" s="25">
        <v>2500</v>
      </c>
      <c r="K17" s="25"/>
      <c r="L17" s="21"/>
    </row>
    <row r="18" spans="1:12" ht="39.950000000000003" customHeight="1">
      <c r="A18" s="18">
        <v>-3</v>
      </c>
      <c r="B18" s="19" t="s">
        <v>51</v>
      </c>
      <c r="C18" s="70"/>
      <c r="D18" s="70"/>
      <c r="E18" s="15">
        <f t="shared" si="10"/>
        <v>700</v>
      </c>
      <c r="F18" s="15">
        <f>+SUM(G18:J18)</f>
        <v>700</v>
      </c>
      <c r="G18" s="20">
        <v>700</v>
      </c>
      <c r="H18" s="20"/>
      <c r="I18" s="20"/>
      <c r="J18" s="20"/>
      <c r="K18" s="20"/>
      <c r="L18" s="21"/>
    </row>
    <row r="19" spans="1:12" s="17" customFormat="1" ht="39.950000000000003" customHeight="1">
      <c r="A19" s="13">
        <v>-4</v>
      </c>
      <c r="B19" s="14" t="s">
        <v>52</v>
      </c>
      <c r="C19" s="37">
        <f t="shared" ref="C19" si="19">C20+C38+C35</f>
        <v>33628</v>
      </c>
      <c r="D19" s="37">
        <f t="shared" ref="D19:K19" si="20">D20+D38+D35</f>
        <v>22022.6</v>
      </c>
      <c r="E19" s="37">
        <f t="shared" si="20"/>
        <v>13260</v>
      </c>
      <c r="F19" s="37">
        <f t="shared" si="20"/>
        <v>13260</v>
      </c>
      <c r="G19" s="37">
        <f t="shared" si="20"/>
        <v>13260</v>
      </c>
      <c r="H19" s="37">
        <f t="shared" si="20"/>
        <v>0</v>
      </c>
      <c r="I19" s="37">
        <f t="shared" si="20"/>
        <v>0</v>
      </c>
      <c r="J19" s="37">
        <f t="shared" si="20"/>
        <v>0</v>
      </c>
      <c r="K19" s="37">
        <f t="shared" si="20"/>
        <v>0</v>
      </c>
      <c r="L19" s="14"/>
    </row>
    <row r="20" spans="1:12" s="17" customFormat="1" ht="32.1" customHeight="1">
      <c r="A20" s="45" t="s">
        <v>26</v>
      </c>
      <c r="B20" s="46" t="s">
        <v>38</v>
      </c>
      <c r="C20" s="37">
        <f t="shared" ref="C20:K20" si="21">SUM(C21:C34)</f>
        <v>24170</v>
      </c>
      <c r="D20" s="37">
        <f t="shared" si="21"/>
        <v>14922</v>
      </c>
      <c r="E20" s="37">
        <f t="shared" si="21"/>
        <v>9050</v>
      </c>
      <c r="F20" s="37">
        <f t="shared" si="21"/>
        <v>9050</v>
      </c>
      <c r="G20" s="37">
        <f t="shared" si="21"/>
        <v>9050</v>
      </c>
      <c r="H20" s="37">
        <f t="shared" si="21"/>
        <v>0</v>
      </c>
      <c r="I20" s="37">
        <f t="shared" si="21"/>
        <v>0</v>
      </c>
      <c r="J20" s="37">
        <f t="shared" si="21"/>
        <v>0</v>
      </c>
      <c r="K20" s="37">
        <f t="shared" si="21"/>
        <v>0</v>
      </c>
      <c r="L20" s="14"/>
    </row>
    <row r="21" spans="1:12" ht="39.950000000000003" customHeight="1">
      <c r="A21" s="47">
        <v>1</v>
      </c>
      <c r="B21" s="41" t="s">
        <v>169</v>
      </c>
      <c r="C21" s="33">
        <f>9*250</f>
        <v>2250</v>
      </c>
      <c r="D21" s="33">
        <f t="shared" ref="D21:D26" si="22">C21*0.6</f>
        <v>1350</v>
      </c>
      <c r="E21" s="24">
        <f t="shared" si="10"/>
        <v>400</v>
      </c>
      <c r="F21" s="24">
        <f t="shared" ref="F21:F42" si="23">+SUM(G21:I21)</f>
        <v>400</v>
      </c>
      <c r="G21" s="24">
        <v>400</v>
      </c>
      <c r="H21" s="24"/>
      <c r="I21" s="33"/>
      <c r="J21" s="24"/>
      <c r="K21" s="86"/>
      <c r="L21" s="57"/>
    </row>
    <row r="22" spans="1:12" ht="32.1" customHeight="1">
      <c r="A22" s="47">
        <v>2</v>
      </c>
      <c r="B22" s="41" t="s">
        <v>81</v>
      </c>
      <c r="C22" s="33">
        <v>1705</v>
      </c>
      <c r="D22" s="33">
        <f t="shared" si="22"/>
        <v>1023</v>
      </c>
      <c r="E22" s="24">
        <f t="shared" si="10"/>
        <v>150</v>
      </c>
      <c r="F22" s="24">
        <f t="shared" si="23"/>
        <v>150</v>
      </c>
      <c r="G22" s="24">
        <v>150</v>
      </c>
      <c r="H22" s="24"/>
      <c r="I22" s="33"/>
      <c r="J22" s="24"/>
      <c r="K22" s="86"/>
      <c r="L22" s="57"/>
    </row>
    <row r="23" spans="1:12" ht="51.95" customHeight="1">
      <c r="A23" s="47">
        <v>3</v>
      </c>
      <c r="B23" s="130" t="s">
        <v>82</v>
      </c>
      <c r="C23" s="33">
        <v>1676</v>
      </c>
      <c r="D23" s="33">
        <f t="shared" si="22"/>
        <v>1005.5999999999999</v>
      </c>
      <c r="E23" s="24">
        <f t="shared" si="10"/>
        <v>400</v>
      </c>
      <c r="F23" s="24">
        <f t="shared" si="23"/>
        <v>400</v>
      </c>
      <c r="G23" s="24">
        <v>400</v>
      </c>
      <c r="H23" s="24"/>
      <c r="I23" s="33"/>
      <c r="J23" s="24"/>
      <c r="K23" s="86"/>
      <c r="L23" s="57"/>
    </row>
    <row r="24" spans="1:12" ht="32.1" customHeight="1">
      <c r="A24" s="47">
        <v>4</v>
      </c>
      <c r="B24" s="41" t="s">
        <v>83</v>
      </c>
      <c r="C24" s="33">
        <f>1.5*900</f>
        <v>1350</v>
      </c>
      <c r="D24" s="33">
        <f t="shared" si="22"/>
        <v>810</v>
      </c>
      <c r="E24" s="24">
        <f t="shared" si="10"/>
        <v>310</v>
      </c>
      <c r="F24" s="24">
        <f t="shared" si="23"/>
        <v>310</v>
      </c>
      <c r="G24" s="24">
        <v>310</v>
      </c>
      <c r="H24" s="24"/>
      <c r="I24" s="33"/>
      <c r="J24" s="24"/>
      <c r="K24" s="86"/>
      <c r="L24" s="57"/>
    </row>
    <row r="25" spans="1:12" ht="39.950000000000003" customHeight="1">
      <c r="A25" s="47">
        <v>5</v>
      </c>
      <c r="B25" s="130" t="s">
        <v>84</v>
      </c>
      <c r="C25" s="33">
        <v>1689</v>
      </c>
      <c r="D25" s="33">
        <f t="shared" si="22"/>
        <v>1013.4</v>
      </c>
      <c r="E25" s="24">
        <f t="shared" si="10"/>
        <v>350</v>
      </c>
      <c r="F25" s="24">
        <f t="shared" si="23"/>
        <v>350</v>
      </c>
      <c r="G25" s="24">
        <v>350</v>
      </c>
      <c r="H25" s="24"/>
      <c r="I25" s="33"/>
      <c r="J25" s="24"/>
      <c r="K25" s="86"/>
      <c r="L25" s="57"/>
    </row>
    <row r="26" spans="1:12" ht="32.1" customHeight="1">
      <c r="A26" s="47">
        <v>6</v>
      </c>
      <c r="B26" s="130" t="s">
        <v>268</v>
      </c>
      <c r="C26" s="33">
        <v>900</v>
      </c>
      <c r="D26" s="33">
        <f t="shared" si="22"/>
        <v>540</v>
      </c>
      <c r="E26" s="24">
        <f t="shared" si="10"/>
        <v>500</v>
      </c>
      <c r="F26" s="24">
        <f t="shared" si="23"/>
        <v>500</v>
      </c>
      <c r="G26" s="24">
        <v>500</v>
      </c>
      <c r="H26" s="24"/>
      <c r="I26" s="33"/>
      <c r="J26" s="24"/>
      <c r="K26" s="86"/>
      <c r="L26" s="57"/>
    </row>
    <row r="27" spans="1:12" ht="39.950000000000003" customHeight="1">
      <c r="A27" s="47">
        <v>7</v>
      </c>
      <c r="B27" s="41" t="s">
        <v>269</v>
      </c>
      <c r="C27" s="33">
        <v>1800</v>
      </c>
      <c r="D27" s="33">
        <f>C27*0.9</f>
        <v>1620</v>
      </c>
      <c r="E27" s="24">
        <f t="shared" si="10"/>
        <v>1200</v>
      </c>
      <c r="F27" s="24">
        <f t="shared" si="23"/>
        <v>1200</v>
      </c>
      <c r="G27" s="24">
        <v>1200</v>
      </c>
      <c r="H27" s="24"/>
      <c r="I27" s="33"/>
      <c r="J27" s="24"/>
      <c r="K27" s="86"/>
      <c r="L27" s="57"/>
    </row>
    <row r="28" spans="1:12" ht="39.950000000000003" customHeight="1">
      <c r="A28" s="47">
        <v>8</v>
      </c>
      <c r="B28" s="41" t="s">
        <v>270</v>
      </c>
      <c r="C28" s="33">
        <v>1350</v>
      </c>
      <c r="D28" s="33">
        <f>C28*0.6</f>
        <v>810</v>
      </c>
      <c r="E28" s="24">
        <f t="shared" si="10"/>
        <v>640</v>
      </c>
      <c r="F28" s="24">
        <f t="shared" si="23"/>
        <v>640</v>
      </c>
      <c r="G28" s="24">
        <v>640</v>
      </c>
      <c r="H28" s="24"/>
      <c r="I28" s="33"/>
      <c r="J28" s="24"/>
      <c r="K28" s="86"/>
      <c r="L28" s="57"/>
    </row>
    <row r="29" spans="1:12" ht="39.950000000000003" customHeight="1">
      <c r="A29" s="47">
        <v>9</v>
      </c>
      <c r="B29" s="130" t="s">
        <v>271</v>
      </c>
      <c r="C29" s="33">
        <v>1800</v>
      </c>
      <c r="D29" s="33">
        <f>C29*0.6</f>
        <v>1080</v>
      </c>
      <c r="E29" s="24">
        <f t="shared" si="10"/>
        <v>700</v>
      </c>
      <c r="F29" s="24">
        <f t="shared" si="23"/>
        <v>700</v>
      </c>
      <c r="G29" s="24">
        <v>700</v>
      </c>
      <c r="H29" s="24"/>
      <c r="I29" s="33"/>
      <c r="J29" s="24"/>
      <c r="K29" s="86"/>
      <c r="L29" s="57"/>
    </row>
    <row r="30" spans="1:12" ht="39.950000000000003" customHeight="1">
      <c r="A30" s="47">
        <v>10</v>
      </c>
      <c r="B30" s="41" t="s">
        <v>272</v>
      </c>
      <c r="C30" s="33">
        <v>1800</v>
      </c>
      <c r="D30" s="33">
        <f>C30*0.6</f>
        <v>1080</v>
      </c>
      <c r="E30" s="24">
        <f t="shared" si="10"/>
        <v>1200</v>
      </c>
      <c r="F30" s="24">
        <f t="shared" si="23"/>
        <v>1200</v>
      </c>
      <c r="G30" s="24">
        <v>1200</v>
      </c>
      <c r="H30" s="24"/>
      <c r="I30" s="33"/>
      <c r="J30" s="24"/>
      <c r="K30" s="86"/>
      <c r="L30" s="57"/>
    </row>
    <row r="31" spans="1:12" ht="39.950000000000003" customHeight="1">
      <c r="A31" s="47">
        <v>11</v>
      </c>
      <c r="B31" s="130" t="s">
        <v>273</v>
      </c>
      <c r="C31" s="33">
        <v>1800</v>
      </c>
      <c r="D31" s="33">
        <f>C31*0.6</f>
        <v>1080</v>
      </c>
      <c r="E31" s="24">
        <f t="shared" si="10"/>
        <v>800</v>
      </c>
      <c r="F31" s="24">
        <f t="shared" si="23"/>
        <v>800</v>
      </c>
      <c r="G31" s="24">
        <v>800</v>
      </c>
      <c r="H31" s="24"/>
      <c r="I31" s="33"/>
      <c r="J31" s="24"/>
      <c r="K31" s="86"/>
      <c r="L31" s="57"/>
    </row>
    <row r="32" spans="1:12" ht="39.950000000000003" customHeight="1">
      <c r="A32" s="47">
        <v>12</v>
      </c>
      <c r="B32" s="130" t="s">
        <v>274</v>
      </c>
      <c r="C32" s="33">
        <v>1800</v>
      </c>
      <c r="D32" s="33">
        <f>C32*0.6</f>
        <v>1080</v>
      </c>
      <c r="E32" s="24">
        <f t="shared" si="10"/>
        <v>800</v>
      </c>
      <c r="F32" s="24">
        <f t="shared" si="23"/>
        <v>800</v>
      </c>
      <c r="G32" s="24">
        <v>800</v>
      </c>
      <c r="H32" s="24"/>
      <c r="I32" s="33"/>
      <c r="J32" s="24"/>
      <c r="K32" s="86"/>
      <c r="L32" s="57"/>
    </row>
    <row r="33" spans="1:12" ht="32.1" customHeight="1">
      <c r="A33" s="47">
        <v>13</v>
      </c>
      <c r="B33" s="41" t="s">
        <v>81</v>
      </c>
      <c r="C33" s="33">
        <v>2000</v>
      </c>
      <c r="D33" s="33">
        <v>1080</v>
      </c>
      <c r="E33" s="24">
        <f t="shared" si="10"/>
        <v>800</v>
      </c>
      <c r="F33" s="24">
        <f t="shared" si="23"/>
        <v>800</v>
      </c>
      <c r="G33" s="24">
        <v>800</v>
      </c>
      <c r="H33" s="24"/>
      <c r="I33" s="33"/>
      <c r="J33" s="24"/>
      <c r="K33" s="86"/>
      <c r="L33" s="57"/>
    </row>
    <row r="34" spans="1:12" ht="51.95" customHeight="1">
      <c r="A34" s="47">
        <v>14</v>
      </c>
      <c r="B34" s="130" t="s">
        <v>275</v>
      </c>
      <c r="C34" s="33">
        <v>2250</v>
      </c>
      <c r="D34" s="33">
        <f>C34*0.6</f>
        <v>1350</v>
      </c>
      <c r="E34" s="24">
        <f t="shared" si="10"/>
        <v>800</v>
      </c>
      <c r="F34" s="24">
        <f t="shared" si="23"/>
        <v>800</v>
      </c>
      <c r="G34" s="24">
        <v>800</v>
      </c>
      <c r="H34" s="24"/>
      <c r="I34" s="33"/>
      <c r="J34" s="24"/>
      <c r="K34" s="24"/>
      <c r="L34" s="41"/>
    </row>
    <row r="35" spans="1:12" s="17" customFormat="1" ht="32.1" customHeight="1">
      <c r="A35" s="45" t="s">
        <v>28</v>
      </c>
      <c r="B35" s="46" t="s">
        <v>77</v>
      </c>
      <c r="C35" s="37">
        <f t="shared" ref="C35:K35" si="24">SUM(C36:C37)</f>
        <v>1600</v>
      </c>
      <c r="D35" s="37">
        <f t="shared" si="24"/>
        <v>1600</v>
      </c>
      <c r="E35" s="37">
        <f t="shared" si="24"/>
        <v>1360</v>
      </c>
      <c r="F35" s="37">
        <f t="shared" si="24"/>
        <v>1360</v>
      </c>
      <c r="G35" s="37">
        <f t="shared" si="24"/>
        <v>1360</v>
      </c>
      <c r="H35" s="37">
        <f t="shared" si="24"/>
        <v>0</v>
      </c>
      <c r="I35" s="37">
        <f t="shared" si="24"/>
        <v>0</v>
      </c>
      <c r="J35" s="37">
        <f t="shared" si="24"/>
        <v>0</v>
      </c>
      <c r="K35" s="37">
        <f t="shared" si="24"/>
        <v>0</v>
      </c>
      <c r="L35" s="65"/>
    </row>
    <row r="36" spans="1:12" ht="32.1" customHeight="1">
      <c r="A36" s="47">
        <v>1</v>
      </c>
      <c r="B36" s="131" t="s">
        <v>276</v>
      </c>
      <c r="C36" s="33">
        <v>800</v>
      </c>
      <c r="D36" s="33">
        <v>800</v>
      </c>
      <c r="E36" s="24">
        <f t="shared" si="10"/>
        <v>700</v>
      </c>
      <c r="F36" s="24">
        <f t="shared" si="23"/>
        <v>700</v>
      </c>
      <c r="G36" s="24">
        <v>700</v>
      </c>
      <c r="H36" s="24"/>
      <c r="I36" s="33"/>
      <c r="J36" s="24"/>
      <c r="K36" s="142"/>
      <c r="L36" s="53"/>
    </row>
    <row r="37" spans="1:12" ht="39.950000000000003" customHeight="1">
      <c r="A37" s="47">
        <v>2</v>
      </c>
      <c r="B37" s="41" t="s">
        <v>277</v>
      </c>
      <c r="C37" s="33">
        <v>800</v>
      </c>
      <c r="D37" s="33">
        <v>800</v>
      </c>
      <c r="E37" s="24">
        <f t="shared" si="10"/>
        <v>660</v>
      </c>
      <c r="F37" s="24">
        <f t="shared" si="23"/>
        <v>660</v>
      </c>
      <c r="G37" s="24">
        <v>660</v>
      </c>
      <c r="H37" s="24"/>
      <c r="I37" s="33"/>
      <c r="J37" s="24"/>
      <c r="K37" s="24"/>
      <c r="L37" s="52"/>
    </row>
    <row r="38" spans="1:12" s="17" customFormat="1" ht="32.1" customHeight="1">
      <c r="A38" s="45" t="s">
        <v>30</v>
      </c>
      <c r="B38" s="46" t="s">
        <v>27</v>
      </c>
      <c r="C38" s="37">
        <f t="shared" ref="C38:K38" si="25">SUM(C39:C42)</f>
        <v>7858</v>
      </c>
      <c r="D38" s="37">
        <f t="shared" si="25"/>
        <v>5500.6</v>
      </c>
      <c r="E38" s="37">
        <f t="shared" si="25"/>
        <v>2850</v>
      </c>
      <c r="F38" s="37">
        <f t="shared" si="25"/>
        <v>2850</v>
      </c>
      <c r="G38" s="37">
        <f t="shared" si="25"/>
        <v>2850</v>
      </c>
      <c r="H38" s="37">
        <f t="shared" si="25"/>
        <v>0</v>
      </c>
      <c r="I38" s="37">
        <f t="shared" si="25"/>
        <v>0</v>
      </c>
      <c r="J38" s="37">
        <f t="shared" si="25"/>
        <v>0</v>
      </c>
      <c r="K38" s="37">
        <f t="shared" si="25"/>
        <v>0</v>
      </c>
      <c r="L38" s="58"/>
    </row>
    <row r="39" spans="1:12" ht="32.1" customHeight="1">
      <c r="A39" s="47">
        <v>1</v>
      </c>
      <c r="B39" s="131" t="s">
        <v>278</v>
      </c>
      <c r="C39" s="33">
        <v>2575</v>
      </c>
      <c r="D39" s="33">
        <f>C39*0.7</f>
        <v>1802.4999999999998</v>
      </c>
      <c r="E39" s="24">
        <f t="shared" si="10"/>
        <v>950</v>
      </c>
      <c r="F39" s="24">
        <f t="shared" si="23"/>
        <v>950</v>
      </c>
      <c r="G39" s="24">
        <v>950</v>
      </c>
      <c r="H39" s="24"/>
      <c r="I39" s="33"/>
      <c r="J39" s="24"/>
      <c r="K39" s="24"/>
      <c r="L39" s="41"/>
    </row>
    <row r="40" spans="1:12" ht="32.1" customHeight="1">
      <c r="A40" s="47">
        <v>2</v>
      </c>
      <c r="B40" s="41" t="s">
        <v>85</v>
      </c>
      <c r="C40" s="33">
        <v>2000</v>
      </c>
      <c r="D40" s="33">
        <f>C40*0.7</f>
        <v>1400</v>
      </c>
      <c r="E40" s="24">
        <f t="shared" si="10"/>
        <v>500</v>
      </c>
      <c r="F40" s="24">
        <f t="shared" si="23"/>
        <v>500</v>
      </c>
      <c r="G40" s="24">
        <v>500</v>
      </c>
      <c r="H40" s="24"/>
      <c r="I40" s="33"/>
      <c r="J40" s="24"/>
      <c r="K40" s="24"/>
      <c r="L40" s="41"/>
    </row>
    <row r="41" spans="1:12" ht="32.1" customHeight="1">
      <c r="A41" s="47">
        <v>3</v>
      </c>
      <c r="B41" s="41" t="s">
        <v>86</v>
      </c>
      <c r="C41" s="33">
        <v>2283</v>
      </c>
      <c r="D41" s="33">
        <f>C41*0.7</f>
        <v>1598.1</v>
      </c>
      <c r="E41" s="24">
        <f t="shared" si="10"/>
        <v>700</v>
      </c>
      <c r="F41" s="24">
        <f t="shared" si="23"/>
        <v>700</v>
      </c>
      <c r="G41" s="24">
        <v>700</v>
      </c>
      <c r="H41" s="24"/>
      <c r="I41" s="33"/>
      <c r="J41" s="24"/>
      <c r="K41" s="24"/>
      <c r="L41" s="41"/>
    </row>
    <row r="42" spans="1:12" ht="32.1" customHeight="1">
      <c r="A42" s="47">
        <v>4</v>
      </c>
      <c r="B42" s="41" t="s">
        <v>279</v>
      </c>
      <c r="C42" s="33">
        <v>1000</v>
      </c>
      <c r="D42" s="33">
        <f>C42*0.7</f>
        <v>700</v>
      </c>
      <c r="E42" s="24">
        <f t="shared" si="10"/>
        <v>700</v>
      </c>
      <c r="F42" s="24">
        <f t="shared" si="23"/>
        <v>700</v>
      </c>
      <c r="G42" s="24">
        <v>700</v>
      </c>
      <c r="H42" s="24"/>
      <c r="I42" s="33"/>
      <c r="J42" s="24"/>
      <c r="K42" s="24"/>
      <c r="L42" s="41"/>
    </row>
    <row r="43" spans="1:12" s="17" customFormat="1" ht="51.95" customHeight="1">
      <c r="A43" s="13">
        <v>-5</v>
      </c>
      <c r="B43" s="48" t="s">
        <v>130</v>
      </c>
      <c r="C43" s="37"/>
      <c r="D43" s="37"/>
      <c r="E43" s="15">
        <f t="shared" ref="E43:K43" si="26">+SUM(E44:E48)</f>
        <v>14398</v>
      </c>
      <c r="F43" s="15">
        <f t="shared" si="26"/>
        <v>14398</v>
      </c>
      <c r="G43" s="15">
        <f t="shared" si="26"/>
        <v>0</v>
      </c>
      <c r="H43" s="15">
        <f t="shared" si="26"/>
        <v>14398</v>
      </c>
      <c r="I43" s="15">
        <f t="shared" si="26"/>
        <v>0</v>
      </c>
      <c r="J43" s="15">
        <f t="shared" si="26"/>
        <v>0</v>
      </c>
      <c r="K43" s="15">
        <f t="shared" si="26"/>
        <v>0</v>
      </c>
      <c r="L43" s="14"/>
    </row>
    <row r="44" spans="1:12" ht="32.1" customHeight="1">
      <c r="A44" s="47">
        <v>1</v>
      </c>
      <c r="B44" s="71" t="s">
        <v>140</v>
      </c>
      <c r="C44" s="33"/>
      <c r="D44" s="33"/>
      <c r="E44" s="24">
        <f t="shared" si="10"/>
        <v>3000</v>
      </c>
      <c r="F44" s="24">
        <f>+SUM(G44:J44)</f>
        <v>3000</v>
      </c>
      <c r="G44" s="24"/>
      <c r="H44" s="72">
        <v>3000</v>
      </c>
      <c r="I44" s="72"/>
      <c r="J44" s="25"/>
      <c r="K44" s="25"/>
      <c r="L44" s="21"/>
    </row>
    <row r="45" spans="1:12" ht="32.1" customHeight="1">
      <c r="A45" s="47">
        <f>+A44+1</f>
        <v>2</v>
      </c>
      <c r="B45" s="71" t="s">
        <v>141</v>
      </c>
      <c r="C45" s="33"/>
      <c r="D45" s="33"/>
      <c r="E45" s="24">
        <f t="shared" si="10"/>
        <v>3000</v>
      </c>
      <c r="F45" s="24">
        <f>+SUM(G45:J45)</f>
        <v>3000</v>
      </c>
      <c r="G45" s="24"/>
      <c r="H45" s="72">
        <v>3000</v>
      </c>
      <c r="I45" s="72"/>
      <c r="J45" s="25"/>
      <c r="K45" s="25"/>
      <c r="L45" s="21"/>
    </row>
    <row r="46" spans="1:12" ht="32.1" customHeight="1">
      <c r="A46" s="47">
        <f>+A45+1</f>
        <v>3</v>
      </c>
      <c r="B46" s="71" t="s">
        <v>142</v>
      </c>
      <c r="C46" s="33"/>
      <c r="D46" s="33"/>
      <c r="E46" s="24">
        <f t="shared" si="10"/>
        <v>1560</v>
      </c>
      <c r="F46" s="24">
        <f>+SUM(G46:J46)</f>
        <v>1560</v>
      </c>
      <c r="G46" s="24"/>
      <c r="H46" s="72">
        <v>1560</v>
      </c>
      <c r="I46" s="72"/>
      <c r="J46" s="25"/>
      <c r="K46" s="25"/>
      <c r="L46" s="21"/>
    </row>
    <row r="47" spans="1:12" ht="32.1" customHeight="1">
      <c r="A47" s="47">
        <f>+A46+1</f>
        <v>4</v>
      </c>
      <c r="B47" s="71" t="s">
        <v>143</v>
      </c>
      <c r="C47" s="33"/>
      <c r="D47" s="33"/>
      <c r="E47" s="24">
        <f t="shared" si="10"/>
        <v>1560</v>
      </c>
      <c r="F47" s="24">
        <f>+SUM(G47:J47)</f>
        <v>1560</v>
      </c>
      <c r="G47" s="24"/>
      <c r="H47" s="72">
        <v>1560</v>
      </c>
      <c r="I47" s="72"/>
      <c r="J47" s="25"/>
      <c r="K47" s="25"/>
      <c r="L47" s="21"/>
    </row>
    <row r="48" spans="1:12" ht="32.1" customHeight="1">
      <c r="A48" s="47">
        <f>+A47+1</f>
        <v>5</v>
      </c>
      <c r="B48" s="71" t="s">
        <v>144</v>
      </c>
      <c r="C48" s="33"/>
      <c r="D48" s="33"/>
      <c r="E48" s="24">
        <f t="shared" si="10"/>
        <v>5278</v>
      </c>
      <c r="F48" s="24">
        <f>+SUM(G48:J48)</f>
        <v>5278</v>
      </c>
      <c r="G48" s="24"/>
      <c r="H48" s="72">
        <v>5278</v>
      </c>
      <c r="I48" s="72"/>
      <c r="J48" s="25"/>
      <c r="K48" s="25"/>
      <c r="L48" s="21"/>
    </row>
    <row r="49" spans="1:12" s="17" customFormat="1" ht="32.1" customHeight="1">
      <c r="A49" s="13">
        <v>-6</v>
      </c>
      <c r="B49" s="48" t="s">
        <v>352</v>
      </c>
      <c r="C49" s="15">
        <f>+SUM(C50:C51)</f>
        <v>6291.402</v>
      </c>
      <c r="D49" s="15">
        <f>+SUM(D50:D51)</f>
        <v>5500</v>
      </c>
      <c r="E49" s="15">
        <f t="shared" si="10"/>
        <v>1300</v>
      </c>
      <c r="F49" s="15">
        <f>+SUM(F50:F51)</f>
        <v>1300</v>
      </c>
      <c r="G49" s="15">
        <f>+SUM(G50:G51)</f>
        <v>1300</v>
      </c>
      <c r="H49" s="15">
        <f>+SUM(H50:H51)</f>
        <v>0</v>
      </c>
      <c r="I49" s="15">
        <f>+SUM(I50:I51)</f>
        <v>0</v>
      </c>
      <c r="J49" s="15">
        <f>+SUM(J50:J51)</f>
        <v>0</v>
      </c>
      <c r="K49" s="15"/>
      <c r="L49" s="14"/>
    </row>
    <row r="50" spans="1:12" ht="32.1" customHeight="1">
      <c r="A50" s="47">
        <v>1</v>
      </c>
      <c r="B50" s="126" t="s">
        <v>179</v>
      </c>
      <c r="C50" s="33">
        <v>3993</v>
      </c>
      <c r="D50" s="33">
        <v>3500</v>
      </c>
      <c r="E50" s="24">
        <f t="shared" si="10"/>
        <v>500</v>
      </c>
      <c r="F50" s="24">
        <f>+SUM(G50:J50)</f>
        <v>500</v>
      </c>
      <c r="G50" s="24">
        <v>500</v>
      </c>
      <c r="H50" s="72"/>
      <c r="I50" s="72"/>
      <c r="J50" s="25"/>
      <c r="K50" s="25"/>
      <c r="L50" s="21"/>
    </row>
    <row r="51" spans="1:12" ht="39.950000000000003" customHeight="1">
      <c r="A51" s="47">
        <f>+A50+1</f>
        <v>2</v>
      </c>
      <c r="B51" s="36" t="s">
        <v>180</v>
      </c>
      <c r="C51" s="33">
        <v>2298.402</v>
      </c>
      <c r="D51" s="33">
        <v>2000</v>
      </c>
      <c r="E51" s="24">
        <f t="shared" si="10"/>
        <v>800</v>
      </c>
      <c r="F51" s="24">
        <f>+SUM(G51:J51)</f>
        <v>800</v>
      </c>
      <c r="G51" s="24">
        <v>800</v>
      </c>
      <c r="H51" s="72"/>
      <c r="I51" s="72"/>
      <c r="J51" s="25"/>
      <c r="K51" s="25"/>
      <c r="L51" s="21"/>
    </row>
    <row r="52" spans="1:12" s="17" customFormat="1" ht="32.1" customHeight="1">
      <c r="A52" s="13">
        <v>-7</v>
      </c>
      <c r="B52" s="89" t="s">
        <v>175</v>
      </c>
      <c r="C52" s="37">
        <f>+SUM(C53:C53)</f>
        <v>0</v>
      </c>
      <c r="D52" s="37">
        <f>+SUM(D53:D53)</f>
        <v>0</v>
      </c>
      <c r="E52" s="37">
        <f t="shared" ref="E52:K52" si="27">+SUM(E53:E53)</f>
        <v>0</v>
      </c>
      <c r="F52" s="37">
        <f t="shared" si="27"/>
        <v>0</v>
      </c>
      <c r="G52" s="37">
        <f t="shared" si="27"/>
        <v>0</v>
      </c>
      <c r="H52" s="37">
        <f t="shared" si="27"/>
        <v>0</v>
      </c>
      <c r="I52" s="37">
        <f t="shared" si="27"/>
        <v>0</v>
      </c>
      <c r="J52" s="37">
        <f t="shared" si="27"/>
        <v>0</v>
      </c>
      <c r="K52" s="37">
        <f t="shared" si="27"/>
        <v>0</v>
      </c>
      <c r="L52" s="21" t="s">
        <v>430</v>
      </c>
    </row>
    <row r="53" spans="1:12" ht="39.950000000000003" customHeight="1">
      <c r="A53" s="47">
        <v>1</v>
      </c>
      <c r="B53" s="51" t="s">
        <v>280</v>
      </c>
      <c r="C53" s="33"/>
      <c r="D53" s="33"/>
      <c r="E53" s="24">
        <f t="shared" si="10"/>
        <v>0</v>
      </c>
      <c r="F53" s="24">
        <f t="shared" ref="F53:F54" si="28">+SUM(G53:J53)</f>
        <v>0</v>
      </c>
      <c r="G53" s="24"/>
      <c r="H53" s="72"/>
      <c r="I53" s="72"/>
      <c r="J53" s="25"/>
      <c r="K53" s="25"/>
      <c r="L53" s="21"/>
    </row>
    <row r="54" spans="1:12" s="17" customFormat="1" ht="32.1" customHeight="1">
      <c r="A54" s="13" t="s">
        <v>25</v>
      </c>
      <c r="B54" s="14" t="s">
        <v>40</v>
      </c>
      <c r="C54" s="15"/>
      <c r="D54" s="15"/>
      <c r="E54" s="15">
        <f t="shared" si="10"/>
        <v>15000</v>
      </c>
      <c r="F54" s="15">
        <f t="shared" si="28"/>
        <v>15000</v>
      </c>
      <c r="G54" s="15"/>
      <c r="H54" s="15"/>
      <c r="I54" s="15"/>
      <c r="J54" s="15">
        <v>15000</v>
      </c>
      <c r="K54" s="15"/>
      <c r="L54" s="14"/>
    </row>
    <row r="55" spans="1:12" s="17" customFormat="1" ht="32.1" customHeight="1">
      <c r="A55" s="13" t="s">
        <v>418</v>
      </c>
      <c r="B55" s="14" t="s">
        <v>419</v>
      </c>
      <c r="C55" s="15">
        <f>+C56+C58</f>
        <v>119000</v>
      </c>
      <c r="D55" s="15">
        <f t="shared" ref="D55:K55" si="29">+D56+D58</f>
        <v>96000</v>
      </c>
      <c r="E55" s="15">
        <f t="shared" si="10"/>
        <v>14407</v>
      </c>
      <c r="F55" s="15">
        <f t="shared" si="29"/>
        <v>0</v>
      </c>
      <c r="G55" s="15">
        <f t="shared" si="29"/>
        <v>0</v>
      </c>
      <c r="H55" s="15">
        <f t="shared" si="29"/>
        <v>0</v>
      </c>
      <c r="I55" s="15">
        <f t="shared" si="29"/>
        <v>0</v>
      </c>
      <c r="J55" s="15">
        <f t="shared" si="29"/>
        <v>0</v>
      </c>
      <c r="K55" s="15">
        <f t="shared" si="29"/>
        <v>14407</v>
      </c>
      <c r="L55" s="14"/>
    </row>
    <row r="56" spans="1:12" s="17" customFormat="1" ht="39.950000000000003" customHeight="1">
      <c r="A56" s="13" t="s">
        <v>5</v>
      </c>
      <c r="B56" s="14" t="s">
        <v>432</v>
      </c>
      <c r="C56" s="15">
        <f>+C57</f>
        <v>119000</v>
      </c>
      <c r="D56" s="15">
        <f t="shared" ref="D56:K56" si="30">+D57</f>
        <v>96000</v>
      </c>
      <c r="E56" s="15">
        <f t="shared" ref="E56" si="31">+E57</f>
        <v>14407</v>
      </c>
      <c r="F56" s="15">
        <f t="shared" ref="F56" si="32">+F57</f>
        <v>0</v>
      </c>
      <c r="G56" s="15">
        <f t="shared" ref="G56" si="33">+G57</f>
        <v>0</v>
      </c>
      <c r="H56" s="15">
        <f t="shared" si="30"/>
        <v>0</v>
      </c>
      <c r="I56" s="15">
        <f t="shared" si="30"/>
        <v>0</v>
      </c>
      <c r="J56" s="15">
        <f t="shared" si="30"/>
        <v>0</v>
      </c>
      <c r="K56" s="15">
        <f t="shared" si="30"/>
        <v>14407</v>
      </c>
      <c r="L56" s="21"/>
    </row>
    <row r="57" spans="1:12" ht="39.950000000000003" customHeight="1">
      <c r="A57" s="76">
        <v>1</v>
      </c>
      <c r="B57" s="21" t="s">
        <v>433</v>
      </c>
      <c r="C57" s="33">
        <v>119000</v>
      </c>
      <c r="D57" s="33">
        <v>96000</v>
      </c>
      <c r="E57" s="24">
        <f t="shared" si="10"/>
        <v>14407</v>
      </c>
      <c r="F57" s="24"/>
      <c r="G57" s="24"/>
      <c r="H57" s="24"/>
      <c r="I57" s="24"/>
      <c r="J57" s="24"/>
      <c r="K57" s="33">
        <v>14407</v>
      </c>
      <c r="L57" s="21" t="s">
        <v>434</v>
      </c>
    </row>
    <row r="58" spans="1:12" s="17" customFormat="1" ht="32.1" customHeight="1">
      <c r="A58" s="13" t="s">
        <v>6</v>
      </c>
      <c r="B58" s="14" t="s">
        <v>457</v>
      </c>
      <c r="C58" s="15">
        <f>+SUM(C59:C60)</f>
        <v>0</v>
      </c>
      <c r="D58" s="15">
        <f t="shared" ref="D58:K58" si="34">+SUM(D59:D60)</f>
        <v>0</v>
      </c>
      <c r="E58" s="15">
        <f t="shared" ref="E58" si="35">+SUM(E59:E60)</f>
        <v>0</v>
      </c>
      <c r="F58" s="15">
        <f t="shared" ref="F58" si="36">+SUM(F59:F60)</f>
        <v>0</v>
      </c>
      <c r="G58" s="15">
        <f t="shared" ref="G58" si="37">+SUM(G59:G60)</f>
        <v>0</v>
      </c>
      <c r="H58" s="15">
        <f t="shared" ref="H58" si="38">+SUM(H59:H60)</f>
        <v>0</v>
      </c>
      <c r="I58" s="15">
        <f t="shared" si="34"/>
        <v>0</v>
      </c>
      <c r="J58" s="15">
        <f t="shared" si="34"/>
        <v>0</v>
      </c>
      <c r="K58" s="15">
        <f t="shared" si="34"/>
        <v>0</v>
      </c>
      <c r="L58" s="21" t="s">
        <v>430</v>
      </c>
    </row>
    <row r="59" spans="1:12" ht="51.95" customHeight="1">
      <c r="A59" s="76">
        <v>1</v>
      </c>
      <c r="B59" s="60" t="s">
        <v>435</v>
      </c>
      <c r="C59" s="24"/>
      <c r="D59" s="24"/>
      <c r="E59" s="24">
        <f t="shared" si="10"/>
        <v>0</v>
      </c>
      <c r="F59" s="24"/>
      <c r="G59" s="24"/>
      <c r="H59" s="24"/>
      <c r="I59" s="24"/>
      <c r="J59" s="24"/>
      <c r="K59" s="24"/>
      <c r="L59" s="21"/>
    </row>
    <row r="60" spans="1:12" ht="39.950000000000003" customHeight="1">
      <c r="A60" s="76">
        <f>+A59+1</f>
        <v>2</v>
      </c>
      <c r="B60" s="60" t="s">
        <v>436</v>
      </c>
      <c r="C60" s="24"/>
      <c r="D60" s="24"/>
      <c r="E60" s="24">
        <f t="shared" si="10"/>
        <v>0</v>
      </c>
      <c r="F60" s="24"/>
      <c r="G60" s="24"/>
      <c r="H60" s="24"/>
      <c r="I60" s="24"/>
      <c r="J60" s="24"/>
      <c r="K60" s="24"/>
      <c r="L60" s="21"/>
    </row>
    <row r="62" spans="1:12" ht="39.950000000000003" customHeight="1">
      <c r="A62" s="154" t="s">
        <v>447</v>
      </c>
      <c r="B62" s="154"/>
      <c r="C62" s="154"/>
      <c r="D62" s="154"/>
      <c r="E62" s="154"/>
      <c r="F62" s="154"/>
      <c r="G62" s="154"/>
      <c r="H62" s="154"/>
      <c r="I62" s="154"/>
      <c r="J62" s="154"/>
      <c r="K62" s="154"/>
      <c r="L62" s="154"/>
    </row>
  </sheetData>
  <mergeCells count="17">
    <mergeCell ref="E6:E8"/>
    <mergeCell ref="E5:K5"/>
    <mergeCell ref="F6:K6"/>
    <mergeCell ref="K7:K8"/>
    <mergeCell ref="A62:L62"/>
    <mergeCell ref="A1:L1"/>
    <mergeCell ref="A2:L2"/>
    <mergeCell ref="A3:L3"/>
    <mergeCell ref="A5:A8"/>
    <mergeCell ref="B5:B8"/>
    <mergeCell ref="F7:F8"/>
    <mergeCell ref="G7:J7"/>
    <mergeCell ref="L5:L8"/>
    <mergeCell ref="C7:C8"/>
    <mergeCell ref="D7:D8"/>
    <mergeCell ref="J4:L4"/>
    <mergeCell ref="C5:D6"/>
  </mergeCells>
  <printOptions horizontalCentered="1"/>
  <pageMargins left="0" right="0" top="0.75" bottom="0.25" header="0.75" footer="0.25"/>
  <pageSetup paperSize="9" scale="85" orientation="landscape"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57"/>
  <sheetViews>
    <sheetView workbookViewId="0">
      <selection activeCell="I47" sqref="I47:I48"/>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59"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s="2" customFormat="1" ht="32.1" customHeight="1">
      <c r="A2" s="148" t="s">
        <v>8</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row>
    <row r="5" spans="1:59"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row>
    <row r="6" spans="1:59"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4" customFormat="1" ht="32.1" customHeight="1">
      <c r="A7" s="150"/>
      <c r="B7" s="151"/>
      <c r="C7" s="152" t="s">
        <v>32</v>
      </c>
      <c r="D7" s="152" t="s">
        <v>431</v>
      </c>
      <c r="E7" s="152"/>
      <c r="F7" s="152" t="s">
        <v>415</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4" customFormat="1" ht="51.95" customHeight="1">
      <c r="A8" s="150"/>
      <c r="B8" s="151"/>
      <c r="C8" s="152"/>
      <c r="D8" s="152"/>
      <c r="E8" s="152"/>
      <c r="F8" s="152"/>
      <c r="G8" s="96" t="s">
        <v>34</v>
      </c>
      <c r="H8" s="96" t="s">
        <v>35</v>
      </c>
      <c r="I8" s="96" t="s">
        <v>56</v>
      </c>
      <c r="J8" s="96" t="s">
        <v>201</v>
      </c>
      <c r="K8" s="152"/>
      <c r="L8" s="1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4" customFormat="1" ht="32.1" customHeight="1">
      <c r="A9" s="98"/>
      <c r="B9" s="99" t="s">
        <v>4</v>
      </c>
      <c r="C9" s="96">
        <f>+C10+C53</f>
        <v>82699</v>
      </c>
      <c r="D9" s="96">
        <f t="shared" ref="D9:K9" si="0">+D10+D53</f>
        <v>62092.6</v>
      </c>
      <c r="E9" s="96">
        <f t="shared" si="0"/>
        <v>165086</v>
      </c>
      <c r="F9" s="96">
        <f t="shared" si="0"/>
        <v>165086</v>
      </c>
      <c r="G9" s="96">
        <f t="shared" si="0"/>
        <v>53906</v>
      </c>
      <c r="H9" s="96">
        <f t="shared" si="0"/>
        <v>12380</v>
      </c>
      <c r="I9" s="96">
        <f t="shared" si="0"/>
        <v>0</v>
      </c>
      <c r="J9" s="96">
        <f t="shared" si="0"/>
        <v>98800</v>
      </c>
      <c r="K9" s="96">
        <f t="shared" si="0"/>
        <v>0</v>
      </c>
      <c r="L9" s="99"/>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4" customFormat="1" ht="32.1" customHeight="1">
      <c r="A10" s="98" t="s">
        <v>416</v>
      </c>
      <c r="B10" s="14" t="s">
        <v>417</v>
      </c>
      <c r="C10" s="15">
        <f>+C11+C12+C49+C50+C51+C52</f>
        <v>82699</v>
      </c>
      <c r="D10" s="15">
        <f t="shared" ref="D10:K10" si="1">+D11+D12+D49+D50+D51+D52</f>
        <v>62092.6</v>
      </c>
      <c r="E10" s="15">
        <f t="shared" si="1"/>
        <v>165086</v>
      </c>
      <c r="F10" s="15">
        <f t="shared" si="1"/>
        <v>165086</v>
      </c>
      <c r="G10" s="15">
        <f t="shared" si="1"/>
        <v>53906</v>
      </c>
      <c r="H10" s="15">
        <f t="shared" si="1"/>
        <v>12380</v>
      </c>
      <c r="I10" s="15">
        <f t="shared" si="1"/>
        <v>0</v>
      </c>
      <c r="J10" s="15">
        <f t="shared" si="1"/>
        <v>98800</v>
      </c>
      <c r="K10" s="15">
        <f t="shared" si="1"/>
        <v>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7" customFormat="1" ht="39.950000000000003" customHeight="1">
      <c r="A11" s="13" t="s">
        <v>5</v>
      </c>
      <c r="B11" s="14" t="s">
        <v>36</v>
      </c>
      <c r="C11" s="15"/>
      <c r="D11" s="15"/>
      <c r="E11" s="37">
        <f>+F11+K11</f>
        <v>21193</v>
      </c>
      <c r="F11" s="15">
        <f>+SUM(G11:H11)</f>
        <v>21193</v>
      </c>
      <c r="G11" s="15">
        <v>21193</v>
      </c>
      <c r="H11" s="15"/>
      <c r="I11" s="15"/>
      <c r="J11" s="15"/>
      <c r="K11" s="15"/>
      <c r="L11" s="14"/>
    </row>
    <row r="12" spans="1:59" s="17" customFormat="1" ht="32.1" customHeight="1">
      <c r="A12" s="13" t="s">
        <v>6</v>
      </c>
      <c r="B12" s="14" t="s">
        <v>57</v>
      </c>
      <c r="C12" s="15">
        <f>+C13+C16+C17+C39+C45+C46</f>
        <v>82699</v>
      </c>
      <c r="D12" s="15">
        <f t="shared" ref="D12:J12" si="2">+D13+D16+D17+D39+D45+D46</f>
        <v>62092.6</v>
      </c>
      <c r="E12" s="15">
        <f t="shared" ref="E12" si="3">+E13+E16+E17+E39+E45+E46</f>
        <v>47593</v>
      </c>
      <c r="F12" s="15">
        <f t="shared" ref="F12" si="4">+F13+F16+F17+F39+F45+F46</f>
        <v>47593</v>
      </c>
      <c r="G12" s="15">
        <f t="shared" si="2"/>
        <v>32713</v>
      </c>
      <c r="H12" s="15">
        <f t="shared" si="2"/>
        <v>12380</v>
      </c>
      <c r="I12" s="15">
        <f t="shared" si="2"/>
        <v>0</v>
      </c>
      <c r="J12" s="15">
        <f t="shared" si="2"/>
        <v>2500</v>
      </c>
      <c r="K12" s="15"/>
      <c r="L12" s="14"/>
    </row>
    <row r="13" spans="1:59" ht="39.950000000000003" customHeight="1">
      <c r="A13" s="18">
        <v>-1</v>
      </c>
      <c r="B13" s="19" t="s">
        <v>58</v>
      </c>
      <c r="C13" s="20">
        <f>SUM(C14:C15)</f>
        <v>5992</v>
      </c>
      <c r="D13" s="20">
        <f t="shared" ref="D13:J13" si="5">SUM(D14:D15)</f>
        <v>5992</v>
      </c>
      <c r="E13" s="20">
        <f t="shared" ref="E13" si="6">SUM(E14:E15)</f>
        <v>2700</v>
      </c>
      <c r="F13" s="20">
        <f t="shared" ref="F13" si="7">SUM(F14:F15)</f>
        <v>2700</v>
      </c>
      <c r="G13" s="20">
        <f t="shared" si="5"/>
        <v>0</v>
      </c>
      <c r="H13" s="20">
        <f t="shared" si="5"/>
        <v>200</v>
      </c>
      <c r="I13" s="20">
        <f t="shared" si="5"/>
        <v>0</v>
      </c>
      <c r="J13" s="20">
        <f t="shared" si="5"/>
        <v>2500</v>
      </c>
      <c r="K13" s="20"/>
      <c r="L13" s="21"/>
    </row>
    <row r="14" spans="1:59" ht="32.1" customHeight="1">
      <c r="A14" s="22">
        <v>1</v>
      </c>
      <c r="B14" s="51" t="s">
        <v>245</v>
      </c>
      <c r="C14" s="33">
        <v>1992</v>
      </c>
      <c r="D14" s="33">
        <f>+C14</f>
        <v>1992</v>
      </c>
      <c r="E14" s="33">
        <f>+F14+K14</f>
        <v>200</v>
      </c>
      <c r="F14" s="24">
        <f>+SUM(G14:J14)</f>
        <v>200</v>
      </c>
      <c r="G14" s="24"/>
      <c r="H14" s="24">
        <v>200</v>
      </c>
      <c r="I14" s="24"/>
      <c r="J14" s="25"/>
      <c r="K14" s="25"/>
      <c r="L14" s="21"/>
    </row>
    <row r="15" spans="1:59" ht="32.1" customHeight="1">
      <c r="A15" s="22">
        <f>+A14+1</f>
        <v>2</v>
      </c>
      <c r="B15" s="51" t="s">
        <v>246</v>
      </c>
      <c r="C15" s="33">
        <v>4000</v>
      </c>
      <c r="D15" s="33">
        <f>+C15</f>
        <v>4000</v>
      </c>
      <c r="E15" s="33">
        <f t="shared" ref="E15:E55" si="8">+F15+K15</f>
        <v>2500</v>
      </c>
      <c r="F15" s="24">
        <f>+SUM(G15:J15)</f>
        <v>2500</v>
      </c>
      <c r="G15" s="24"/>
      <c r="H15" s="24"/>
      <c r="I15" s="24"/>
      <c r="J15" s="24">
        <v>2500</v>
      </c>
      <c r="K15" s="25"/>
      <c r="L15" s="21"/>
    </row>
    <row r="16" spans="1:59" s="108" customFormat="1" ht="39.950000000000003" customHeight="1">
      <c r="A16" s="115">
        <v>-2</v>
      </c>
      <c r="B16" s="46" t="s">
        <v>51</v>
      </c>
      <c r="C16" s="37"/>
      <c r="D16" s="37"/>
      <c r="E16" s="37">
        <f t="shared" si="8"/>
        <v>1400</v>
      </c>
      <c r="F16" s="37">
        <f>+SUM(G16:J16)</f>
        <v>1400</v>
      </c>
      <c r="G16" s="117">
        <v>1400</v>
      </c>
      <c r="H16" s="117"/>
      <c r="I16" s="117"/>
      <c r="J16" s="117"/>
      <c r="K16" s="117"/>
      <c r="L16" s="36"/>
    </row>
    <row r="17" spans="1:12" s="17" customFormat="1" ht="39.950000000000003" customHeight="1">
      <c r="A17" s="13">
        <v>-3</v>
      </c>
      <c r="B17" s="14" t="s">
        <v>52</v>
      </c>
      <c r="C17" s="37">
        <f>C18+C34+C27</f>
        <v>26708</v>
      </c>
      <c r="D17" s="37">
        <f t="shared" ref="D17:J17" si="9">D18+D34+D27</f>
        <v>22600.6</v>
      </c>
      <c r="E17" s="37">
        <f t="shared" si="9"/>
        <v>13140</v>
      </c>
      <c r="F17" s="37">
        <f t="shared" si="9"/>
        <v>13140</v>
      </c>
      <c r="G17" s="37">
        <f t="shared" si="9"/>
        <v>13140</v>
      </c>
      <c r="H17" s="37">
        <f t="shared" si="9"/>
        <v>0</v>
      </c>
      <c r="I17" s="37">
        <f t="shared" si="9"/>
        <v>0</v>
      </c>
      <c r="J17" s="37">
        <f t="shared" si="9"/>
        <v>0</v>
      </c>
      <c r="K17" s="37"/>
      <c r="L17" s="14"/>
    </row>
    <row r="18" spans="1:12" s="17" customFormat="1" ht="32.1" customHeight="1">
      <c r="A18" s="45" t="s">
        <v>26</v>
      </c>
      <c r="B18" s="46" t="s">
        <v>38</v>
      </c>
      <c r="C18" s="37">
        <f t="shared" ref="C18:J18" si="10">SUM(C19:C26)</f>
        <v>11454</v>
      </c>
      <c r="D18" s="37">
        <f t="shared" si="10"/>
        <v>9438.6</v>
      </c>
      <c r="E18" s="37">
        <f t="shared" ref="E18" si="11">SUM(E19:E26)</f>
        <v>6040</v>
      </c>
      <c r="F18" s="37">
        <f t="shared" si="10"/>
        <v>6040</v>
      </c>
      <c r="G18" s="37">
        <f t="shared" si="10"/>
        <v>6040</v>
      </c>
      <c r="H18" s="37">
        <f t="shared" si="10"/>
        <v>0</v>
      </c>
      <c r="I18" s="37">
        <f t="shared" si="10"/>
        <v>0</v>
      </c>
      <c r="J18" s="37">
        <f t="shared" si="10"/>
        <v>0</v>
      </c>
      <c r="K18" s="37"/>
      <c r="L18" s="14"/>
    </row>
    <row r="19" spans="1:12" ht="39.950000000000003" customHeight="1">
      <c r="A19" s="47">
        <v>1</v>
      </c>
      <c r="B19" s="41" t="s">
        <v>76</v>
      </c>
      <c r="C19" s="33">
        <f>200*9</f>
        <v>1800</v>
      </c>
      <c r="D19" s="33">
        <f t="shared" ref="D19:D25" si="12">C19*0.9</f>
        <v>1620</v>
      </c>
      <c r="E19" s="33">
        <f t="shared" si="8"/>
        <v>500</v>
      </c>
      <c r="F19" s="24">
        <f>+SUM(G19:J19)</f>
        <v>500</v>
      </c>
      <c r="G19" s="25">
        <v>500</v>
      </c>
      <c r="H19" s="24"/>
      <c r="I19" s="33"/>
      <c r="J19" s="24"/>
      <c r="K19" s="24"/>
      <c r="L19" s="52"/>
    </row>
    <row r="20" spans="1:12" ht="32.1" customHeight="1">
      <c r="A20" s="47">
        <v>2</v>
      </c>
      <c r="B20" s="41" t="s">
        <v>247</v>
      </c>
      <c r="C20" s="33">
        <v>814</v>
      </c>
      <c r="D20" s="33">
        <f t="shared" si="12"/>
        <v>732.6</v>
      </c>
      <c r="E20" s="33">
        <f t="shared" si="8"/>
        <v>600</v>
      </c>
      <c r="F20" s="24">
        <f t="shared" ref="F20:F38" si="13">+SUM(G20:J20)</f>
        <v>600</v>
      </c>
      <c r="G20" s="25">
        <v>600</v>
      </c>
      <c r="H20" s="24"/>
      <c r="I20" s="33"/>
      <c r="J20" s="24"/>
      <c r="K20" s="24"/>
      <c r="L20" s="52"/>
    </row>
    <row r="21" spans="1:12" ht="39.950000000000003" customHeight="1">
      <c r="A21" s="47">
        <v>3</v>
      </c>
      <c r="B21" s="41" t="s">
        <v>248</v>
      </c>
      <c r="C21" s="33">
        <f>900*1.6</f>
        <v>1440</v>
      </c>
      <c r="D21" s="33">
        <f>C21*0.9</f>
        <v>1296</v>
      </c>
      <c r="E21" s="33">
        <f t="shared" si="8"/>
        <v>800</v>
      </c>
      <c r="F21" s="24">
        <f t="shared" si="13"/>
        <v>800</v>
      </c>
      <c r="G21" s="25">
        <v>800</v>
      </c>
      <c r="H21" s="24"/>
      <c r="I21" s="33"/>
      <c r="J21" s="24"/>
      <c r="K21" s="24"/>
      <c r="L21" s="52"/>
    </row>
    <row r="22" spans="1:12" ht="39.950000000000003" customHeight="1">
      <c r="A22" s="47">
        <v>4</v>
      </c>
      <c r="B22" s="41" t="s">
        <v>249</v>
      </c>
      <c r="C22" s="33">
        <v>1800</v>
      </c>
      <c r="D22" s="33">
        <f t="shared" si="12"/>
        <v>1620</v>
      </c>
      <c r="E22" s="33">
        <f t="shared" si="8"/>
        <v>1000</v>
      </c>
      <c r="F22" s="24">
        <f t="shared" si="13"/>
        <v>1000</v>
      </c>
      <c r="G22" s="25">
        <v>1000</v>
      </c>
      <c r="H22" s="24"/>
      <c r="I22" s="33"/>
      <c r="J22" s="24"/>
      <c r="K22" s="24"/>
      <c r="L22" s="52"/>
    </row>
    <row r="23" spans="1:12" ht="32.1" customHeight="1">
      <c r="A23" s="47">
        <v>5</v>
      </c>
      <c r="B23" s="41" t="s">
        <v>250</v>
      </c>
      <c r="C23" s="33">
        <v>2000</v>
      </c>
      <c r="D23" s="33">
        <f>C23*0.6</f>
        <v>1200</v>
      </c>
      <c r="E23" s="33">
        <f t="shared" si="8"/>
        <v>1000</v>
      </c>
      <c r="F23" s="24">
        <f t="shared" si="13"/>
        <v>1000</v>
      </c>
      <c r="G23" s="25">
        <v>1000</v>
      </c>
      <c r="H23" s="24"/>
      <c r="I23" s="33"/>
      <c r="J23" s="24"/>
      <c r="K23" s="24"/>
      <c r="L23" s="52"/>
    </row>
    <row r="24" spans="1:12" ht="32.1" customHeight="1">
      <c r="A24" s="47">
        <v>6</v>
      </c>
      <c r="B24" s="41" t="s">
        <v>251</v>
      </c>
      <c r="C24" s="33">
        <v>1350</v>
      </c>
      <c r="D24" s="33">
        <f t="shared" si="12"/>
        <v>1215</v>
      </c>
      <c r="E24" s="33">
        <f t="shared" si="8"/>
        <v>800</v>
      </c>
      <c r="F24" s="24">
        <f t="shared" si="13"/>
        <v>800</v>
      </c>
      <c r="G24" s="25">
        <v>800</v>
      </c>
      <c r="H24" s="24"/>
      <c r="I24" s="33"/>
      <c r="J24" s="24"/>
      <c r="K24" s="24"/>
      <c r="L24" s="52"/>
    </row>
    <row r="25" spans="1:12" ht="32.1" customHeight="1">
      <c r="A25" s="47">
        <v>7</v>
      </c>
      <c r="B25" s="41" t="s">
        <v>252</v>
      </c>
      <c r="C25" s="33">
        <f>900*1.5</f>
        <v>1350</v>
      </c>
      <c r="D25" s="33">
        <f t="shared" si="12"/>
        <v>1215</v>
      </c>
      <c r="E25" s="33">
        <f t="shared" si="8"/>
        <v>800</v>
      </c>
      <c r="F25" s="24">
        <f t="shared" si="13"/>
        <v>800</v>
      </c>
      <c r="G25" s="25">
        <v>800</v>
      </c>
      <c r="H25" s="24"/>
      <c r="I25" s="33"/>
      <c r="J25" s="24"/>
      <c r="K25" s="24"/>
      <c r="L25" s="52"/>
    </row>
    <row r="26" spans="1:12" ht="32.1" customHeight="1">
      <c r="A26" s="47">
        <v>8</v>
      </c>
      <c r="B26" s="41" t="s">
        <v>253</v>
      </c>
      <c r="C26" s="33">
        <v>900</v>
      </c>
      <c r="D26" s="33">
        <f>C26*0.6</f>
        <v>540</v>
      </c>
      <c r="E26" s="33">
        <f t="shared" si="8"/>
        <v>540</v>
      </c>
      <c r="F26" s="24">
        <f t="shared" si="13"/>
        <v>540</v>
      </c>
      <c r="G26" s="25">
        <v>540</v>
      </c>
      <c r="H26" s="24"/>
      <c r="I26" s="33"/>
      <c r="J26" s="24"/>
      <c r="K26" s="24"/>
      <c r="L26" s="52"/>
    </row>
    <row r="27" spans="1:12" s="17" customFormat="1" ht="32.1" customHeight="1">
      <c r="A27" s="45" t="s">
        <v>28</v>
      </c>
      <c r="B27" s="46" t="s">
        <v>77</v>
      </c>
      <c r="C27" s="37">
        <f t="shared" ref="C27:J27" si="14">SUM(C28:C33)</f>
        <v>6614</v>
      </c>
      <c r="D27" s="37">
        <f t="shared" si="14"/>
        <v>6614</v>
      </c>
      <c r="E27" s="37">
        <f t="shared" si="14"/>
        <v>3700</v>
      </c>
      <c r="F27" s="37">
        <f t="shared" si="14"/>
        <v>3700</v>
      </c>
      <c r="G27" s="37">
        <f t="shared" si="14"/>
        <v>3700</v>
      </c>
      <c r="H27" s="37">
        <f t="shared" si="14"/>
        <v>0</v>
      </c>
      <c r="I27" s="37">
        <f t="shared" si="14"/>
        <v>0</v>
      </c>
      <c r="J27" s="37">
        <f t="shared" si="14"/>
        <v>0</v>
      </c>
      <c r="K27" s="37"/>
      <c r="L27" s="58"/>
    </row>
    <row r="28" spans="1:12" ht="39.950000000000003" customHeight="1">
      <c r="A28" s="127">
        <v>1</v>
      </c>
      <c r="B28" s="128" t="s">
        <v>78</v>
      </c>
      <c r="C28" s="33">
        <v>700</v>
      </c>
      <c r="D28" s="33">
        <v>700</v>
      </c>
      <c r="E28" s="33">
        <f t="shared" si="8"/>
        <v>100</v>
      </c>
      <c r="F28" s="24">
        <f t="shared" si="13"/>
        <v>100</v>
      </c>
      <c r="G28" s="25">
        <v>100</v>
      </c>
      <c r="H28" s="24"/>
      <c r="I28" s="33"/>
      <c r="J28" s="24"/>
      <c r="K28" s="24"/>
      <c r="L28" s="52"/>
    </row>
    <row r="29" spans="1:12" ht="39.950000000000003" customHeight="1">
      <c r="A29" s="127">
        <v>2</v>
      </c>
      <c r="B29" s="128" t="s">
        <v>79</v>
      </c>
      <c r="C29" s="33">
        <v>1114</v>
      </c>
      <c r="D29" s="33">
        <f>C29</f>
        <v>1114</v>
      </c>
      <c r="E29" s="33">
        <f t="shared" si="8"/>
        <v>200</v>
      </c>
      <c r="F29" s="24">
        <f t="shared" si="13"/>
        <v>200</v>
      </c>
      <c r="G29" s="25">
        <v>200</v>
      </c>
      <c r="H29" s="24"/>
      <c r="I29" s="33"/>
      <c r="J29" s="24"/>
      <c r="K29" s="24"/>
      <c r="L29" s="52"/>
    </row>
    <row r="30" spans="1:12" ht="39.950000000000003" customHeight="1">
      <c r="A30" s="127">
        <v>3</v>
      </c>
      <c r="B30" s="128" t="s">
        <v>254</v>
      </c>
      <c r="C30" s="33">
        <v>2200</v>
      </c>
      <c r="D30" s="33">
        <f>C30</f>
        <v>2200</v>
      </c>
      <c r="E30" s="33">
        <f t="shared" si="8"/>
        <v>1600</v>
      </c>
      <c r="F30" s="24">
        <f t="shared" si="13"/>
        <v>1600</v>
      </c>
      <c r="G30" s="25">
        <v>1600</v>
      </c>
      <c r="H30" s="24"/>
      <c r="I30" s="33"/>
      <c r="J30" s="24"/>
      <c r="K30" s="24"/>
      <c r="L30" s="52"/>
    </row>
    <row r="31" spans="1:12" ht="51.95" customHeight="1">
      <c r="A31" s="127">
        <v>4</v>
      </c>
      <c r="B31" s="128" t="s">
        <v>255</v>
      </c>
      <c r="C31" s="33">
        <v>800</v>
      </c>
      <c r="D31" s="33">
        <f>C31</f>
        <v>800</v>
      </c>
      <c r="E31" s="33">
        <f t="shared" si="8"/>
        <v>600</v>
      </c>
      <c r="F31" s="24">
        <f t="shared" si="13"/>
        <v>600</v>
      </c>
      <c r="G31" s="25">
        <v>600</v>
      </c>
      <c r="H31" s="24"/>
      <c r="I31" s="33"/>
      <c r="J31" s="24"/>
      <c r="K31" s="24"/>
      <c r="L31" s="52"/>
    </row>
    <row r="32" spans="1:12" ht="32.1" customHeight="1">
      <c r="A32" s="127">
        <v>5</v>
      </c>
      <c r="B32" s="128" t="s">
        <v>256</v>
      </c>
      <c r="C32" s="33">
        <v>1000</v>
      </c>
      <c r="D32" s="33">
        <f>C32</f>
        <v>1000</v>
      </c>
      <c r="E32" s="33">
        <f t="shared" si="8"/>
        <v>700</v>
      </c>
      <c r="F32" s="24">
        <f t="shared" si="13"/>
        <v>700</v>
      </c>
      <c r="G32" s="25">
        <v>700</v>
      </c>
      <c r="H32" s="24"/>
      <c r="I32" s="33"/>
      <c r="J32" s="24"/>
      <c r="K32" s="24"/>
      <c r="L32" s="52"/>
    </row>
    <row r="33" spans="1:12" ht="32.1" customHeight="1">
      <c r="A33" s="127">
        <v>6</v>
      </c>
      <c r="B33" s="128" t="s">
        <v>257</v>
      </c>
      <c r="C33" s="33">
        <v>800</v>
      </c>
      <c r="D33" s="33">
        <f>C33</f>
        <v>800</v>
      </c>
      <c r="E33" s="33">
        <f t="shared" si="8"/>
        <v>500</v>
      </c>
      <c r="F33" s="24">
        <f t="shared" si="13"/>
        <v>500</v>
      </c>
      <c r="G33" s="25">
        <v>500</v>
      </c>
      <c r="H33" s="24"/>
      <c r="I33" s="33"/>
      <c r="J33" s="24"/>
      <c r="K33" s="24"/>
      <c r="L33" s="52"/>
    </row>
    <row r="34" spans="1:12" s="17" customFormat="1" ht="32.1" customHeight="1">
      <c r="A34" s="45" t="s">
        <v>30</v>
      </c>
      <c r="B34" s="46" t="s">
        <v>27</v>
      </c>
      <c r="C34" s="37">
        <f t="shared" ref="C34:J34" si="15">SUM(C35:C38)</f>
        <v>8640</v>
      </c>
      <c r="D34" s="37">
        <f t="shared" si="15"/>
        <v>6548</v>
      </c>
      <c r="E34" s="37">
        <f t="shared" si="15"/>
        <v>3400</v>
      </c>
      <c r="F34" s="37">
        <f t="shared" si="15"/>
        <v>3400</v>
      </c>
      <c r="G34" s="37">
        <f t="shared" si="15"/>
        <v>3400</v>
      </c>
      <c r="H34" s="37">
        <f t="shared" si="15"/>
        <v>0</v>
      </c>
      <c r="I34" s="37">
        <f t="shared" si="15"/>
        <v>0</v>
      </c>
      <c r="J34" s="37">
        <f t="shared" si="15"/>
        <v>0</v>
      </c>
      <c r="K34" s="37"/>
      <c r="L34" s="58"/>
    </row>
    <row r="35" spans="1:12" ht="32.1" customHeight="1">
      <c r="A35" s="47">
        <v>1</v>
      </c>
      <c r="B35" s="41" t="s">
        <v>80</v>
      </c>
      <c r="C35" s="33">
        <v>1560</v>
      </c>
      <c r="D35" s="33">
        <f>C35*0.7</f>
        <v>1092</v>
      </c>
      <c r="E35" s="33">
        <f t="shared" si="8"/>
        <v>300</v>
      </c>
      <c r="F35" s="24">
        <f t="shared" si="13"/>
        <v>300</v>
      </c>
      <c r="G35" s="25">
        <v>300</v>
      </c>
      <c r="H35" s="24"/>
      <c r="I35" s="33"/>
      <c r="J35" s="24"/>
      <c r="K35" s="24"/>
      <c r="L35" s="52"/>
    </row>
    <row r="36" spans="1:12" ht="32.1" customHeight="1">
      <c r="A36" s="47">
        <v>2</v>
      </c>
      <c r="B36" s="41" t="s">
        <v>178</v>
      </c>
      <c r="C36" s="33">
        <v>1780</v>
      </c>
      <c r="D36" s="33">
        <f>C36*0.7</f>
        <v>1246</v>
      </c>
      <c r="E36" s="33">
        <f t="shared" si="8"/>
        <v>200</v>
      </c>
      <c r="F36" s="24">
        <f t="shared" si="13"/>
        <v>200</v>
      </c>
      <c r="G36" s="25">
        <v>200</v>
      </c>
      <c r="H36" s="24"/>
      <c r="I36" s="33"/>
      <c r="J36" s="24"/>
      <c r="K36" s="24"/>
      <c r="L36" s="52"/>
    </row>
    <row r="37" spans="1:12" ht="32.1" customHeight="1">
      <c r="A37" s="47">
        <v>3</v>
      </c>
      <c r="B37" s="41" t="s">
        <v>258</v>
      </c>
      <c r="C37" s="33">
        <v>2800</v>
      </c>
      <c r="D37" s="33">
        <f>C37*0.7</f>
        <v>1959.9999999999998</v>
      </c>
      <c r="E37" s="33">
        <f t="shared" si="8"/>
        <v>1400</v>
      </c>
      <c r="F37" s="24">
        <f t="shared" si="13"/>
        <v>1400</v>
      </c>
      <c r="G37" s="25">
        <v>1400</v>
      </c>
      <c r="H37" s="24"/>
      <c r="I37" s="33"/>
      <c r="J37" s="24"/>
      <c r="K37" s="24"/>
      <c r="L37" s="52"/>
    </row>
    <row r="38" spans="1:12" ht="32.1" customHeight="1">
      <c r="A38" s="47">
        <v>4</v>
      </c>
      <c r="B38" s="41" t="s">
        <v>259</v>
      </c>
      <c r="C38" s="33">
        <v>2500</v>
      </c>
      <c r="D38" s="33">
        <f>C38*0.9</f>
        <v>2250</v>
      </c>
      <c r="E38" s="33">
        <f t="shared" si="8"/>
        <v>1500</v>
      </c>
      <c r="F38" s="24">
        <f t="shared" si="13"/>
        <v>1500</v>
      </c>
      <c r="G38" s="25">
        <v>1500</v>
      </c>
      <c r="H38" s="24"/>
      <c r="I38" s="33"/>
      <c r="J38" s="24"/>
      <c r="K38" s="24"/>
      <c r="L38" s="52"/>
    </row>
    <row r="39" spans="1:12" s="17" customFormat="1" ht="51.95" customHeight="1">
      <c r="A39" s="13">
        <v>-4</v>
      </c>
      <c r="B39" s="48" t="s">
        <v>130</v>
      </c>
      <c r="C39" s="37"/>
      <c r="D39" s="37"/>
      <c r="E39" s="15">
        <f t="shared" ref="E39:J39" si="16">+SUM(E40:E44)</f>
        <v>12180</v>
      </c>
      <c r="F39" s="15">
        <f t="shared" si="16"/>
        <v>12180</v>
      </c>
      <c r="G39" s="15">
        <f t="shared" si="16"/>
        <v>0</v>
      </c>
      <c r="H39" s="15">
        <f>+SUM(H40:H44)</f>
        <v>12180</v>
      </c>
      <c r="I39" s="15">
        <f t="shared" si="16"/>
        <v>0</v>
      </c>
      <c r="J39" s="15">
        <f t="shared" si="16"/>
        <v>0</v>
      </c>
      <c r="K39" s="15"/>
      <c r="L39" s="14"/>
    </row>
    <row r="40" spans="1:12" ht="32.1" customHeight="1">
      <c r="A40" s="47">
        <v>1</v>
      </c>
      <c r="B40" s="71" t="s">
        <v>135</v>
      </c>
      <c r="C40" s="33"/>
      <c r="D40" s="33"/>
      <c r="E40" s="33">
        <f t="shared" si="8"/>
        <v>3000</v>
      </c>
      <c r="F40" s="24">
        <f t="shared" ref="F40:F45" si="17">+SUM(G40:J40)</f>
        <v>3000</v>
      </c>
      <c r="G40" s="24"/>
      <c r="H40" s="72">
        <v>3000</v>
      </c>
      <c r="I40" s="33"/>
      <c r="J40" s="25"/>
      <c r="K40" s="25"/>
      <c r="L40" s="21"/>
    </row>
    <row r="41" spans="1:12" ht="32.1" customHeight="1">
      <c r="A41" s="47">
        <f>+A40+1</f>
        <v>2</v>
      </c>
      <c r="B41" s="71" t="s">
        <v>136</v>
      </c>
      <c r="C41" s="33"/>
      <c r="D41" s="33"/>
      <c r="E41" s="33">
        <f t="shared" si="8"/>
        <v>3000</v>
      </c>
      <c r="F41" s="24">
        <f t="shared" si="17"/>
        <v>3000</v>
      </c>
      <c r="G41" s="24"/>
      <c r="H41" s="72">
        <v>3000</v>
      </c>
      <c r="I41" s="33"/>
      <c r="J41" s="25"/>
      <c r="K41" s="25"/>
      <c r="L41" s="21"/>
    </row>
    <row r="42" spans="1:12" ht="32.1" customHeight="1">
      <c r="A42" s="47">
        <f>+A41+1</f>
        <v>3</v>
      </c>
      <c r="B42" s="71" t="s">
        <v>137</v>
      </c>
      <c r="C42" s="33"/>
      <c r="D42" s="33"/>
      <c r="E42" s="33">
        <f t="shared" si="8"/>
        <v>2060</v>
      </c>
      <c r="F42" s="24">
        <f t="shared" si="17"/>
        <v>2060</v>
      </c>
      <c r="G42" s="24"/>
      <c r="H42" s="72">
        <v>2060</v>
      </c>
      <c r="I42" s="33"/>
      <c r="J42" s="25"/>
      <c r="K42" s="25"/>
      <c r="L42" s="21"/>
    </row>
    <row r="43" spans="1:12" ht="32.1" customHeight="1">
      <c r="A43" s="47">
        <f>+A42+1</f>
        <v>4</v>
      </c>
      <c r="B43" s="71" t="s">
        <v>138</v>
      </c>
      <c r="C43" s="33"/>
      <c r="D43" s="33"/>
      <c r="E43" s="33">
        <f t="shared" si="8"/>
        <v>2060</v>
      </c>
      <c r="F43" s="24">
        <f t="shared" si="17"/>
        <v>2060</v>
      </c>
      <c r="G43" s="24"/>
      <c r="H43" s="72">
        <v>2060</v>
      </c>
      <c r="I43" s="33"/>
      <c r="J43" s="25"/>
      <c r="K43" s="25"/>
      <c r="L43" s="21"/>
    </row>
    <row r="44" spans="1:12" ht="32.1" customHeight="1">
      <c r="A44" s="47">
        <f>+A43+1</f>
        <v>5</v>
      </c>
      <c r="B44" s="71" t="s">
        <v>139</v>
      </c>
      <c r="C44" s="33"/>
      <c r="D44" s="33"/>
      <c r="E44" s="33">
        <f t="shared" si="8"/>
        <v>2060</v>
      </c>
      <c r="F44" s="24">
        <f t="shared" si="17"/>
        <v>2060</v>
      </c>
      <c r="G44" s="24"/>
      <c r="H44" s="72">
        <v>2060</v>
      </c>
      <c r="I44" s="33"/>
      <c r="J44" s="25"/>
      <c r="K44" s="25"/>
      <c r="L44" s="21"/>
    </row>
    <row r="45" spans="1:12" s="17" customFormat="1" ht="39.950000000000003" customHeight="1">
      <c r="A45" s="13">
        <v>-5</v>
      </c>
      <c r="B45" s="48" t="s">
        <v>162</v>
      </c>
      <c r="C45" s="37"/>
      <c r="D45" s="37"/>
      <c r="E45" s="37">
        <f t="shared" si="8"/>
        <v>18173</v>
      </c>
      <c r="F45" s="15">
        <f t="shared" si="17"/>
        <v>18173</v>
      </c>
      <c r="G45" s="15">
        <v>18173</v>
      </c>
      <c r="H45" s="73"/>
      <c r="I45" s="37"/>
      <c r="J45" s="20"/>
      <c r="K45" s="20"/>
      <c r="L45" s="14"/>
    </row>
    <row r="46" spans="1:12" s="17" customFormat="1" ht="32.1" customHeight="1">
      <c r="A46" s="13">
        <v>-6</v>
      </c>
      <c r="B46" s="89" t="s">
        <v>175</v>
      </c>
      <c r="C46" s="37">
        <f>+SUM(C47:C48)</f>
        <v>49999</v>
      </c>
      <c r="D46" s="37">
        <f t="shared" ref="D46:K46" si="18">+SUM(D47:D48)</f>
        <v>33500</v>
      </c>
      <c r="E46" s="37">
        <f t="shared" si="18"/>
        <v>0</v>
      </c>
      <c r="F46" s="37">
        <f t="shared" si="18"/>
        <v>0</v>
      </c>
      <c r="G46" s="37">
        <f t="shared" si="18"/>
        <v>0</v>
      </c>
      <c r="H46" s="37">
        <f t="shared" si="18"/>
        <v>0</v>
      </c>
      <c r="I46" s="37">
        <f t="shared" si="18"/>
        <v>0</v>
      </c>
      <c r="J46" s="37">
        <f t="shared" si="18"/>
        <v>0</v>
      </c>
      <c r="K46" s="37">
        <f t="shared" si="18"/>
        <v>0</v>
      </c>
      <c r="L46" s="21" t="s">
        <v>430</v>
      </c>
    </row>
    <row r="47" spans="1:12" ht="39.950000000000003" customHeight="1">
      <c r="A47" s="76">
        <v>1</v>
      </c>
      <c r="B47" s="36" t="s">
        <v>261</v>
      </c>
      <c r="C47" s="33">
        <v>14999</v>
      </c>
      <c r="D47" s="33">
        <v>13500</v>
      </c>
      <c r="E47" s="33">
        <f t="shared" si="8"/>
        <v>0</v>
      </c>
      <c r="F47" s="24">
        <f t="shared" ref="F47" si="19">+SUM(G47:J47)</f>
        <v>0</v>
      </c>
      <c r="G47" s="24"/>
      <c r="H47" s="72"/>
      <c r="I47" s="33"/>
      <c r="J47" s="25"/>
      <c r="K47" s="25"/>
      <c r="L47" s="21"/>
    </row>
    <row r="48" spans="1:12" ht="32.1" customHeight="1">
      <c r="A48" s="76">
        <f>+A47+1</f>
        <v>2</v>
      </c>
      <c r="B48" s="36" t="s">
        <v>262</v>
      </c>
      <c r="C48" s="33">
        <v>35000</v>
      </c>
      <c r="D48" s="33">
        <v>20000</v>
      </c>
      <c r="E48" s="33">
        <f t="shared" si="8"/>
        <v>0</v>
      </c>
      <c r="F48" s="24">
        <f>+SUM(G48:J48)</f>
        <v>0</v>
      </c>
      <c r="G48" s="24"/>
      <c r="H48" s="72"/>
      <c r="I48" s="33"/>
      <c r="J48" s="25"/>
      <c r="K48" s="25"/>
      <c r="L48" s="21"/>
    </row>
    <row r="49" spans="1:12" s="17" customFormat="1" ht="32.1" customHeight="1">
      <c r="A49" s="13" t="s">
        <v>25</v>
      </c>
      <c r="B49" s="30" t="s">
        <v>166</v>
      </c>
      <c r="C49" s="37"/>
      <c r="D49" s="37"/>
      <c r="E49" s="37">
        <f t="shared" si="8"/>
        <v>47250</v>
      </c>
      <c r="F49" s="15">
        <f>+SUM(G49:J49)</f>
        <v>47250</v>
      </c>
      <c r="G49" s="15"/>
      <c r="H49" s="73"/>
      <c r="I49" s="37"/>
      <c r="J49" s="20">
        <v>47250</v>
      </c>
      <c r="K49" s="20"/>
      <c r="L49" s="14"/>
    </row>
    <row r="50" spans="1:12" s="17" customFormat="1" ht="32.1" customHeight="1">
      <c r="A50" s="13" t="s">
        <v>48</v>
      </c>
      <c r="B50" s="30" t="s">
        <v>189</v>
      </c>
      <c r="C50" s="37"/>
      <c r="D50" s="37"/>
      <c r="E50" s="37">
        <f t="shared" si="8"/>
        <v>9050</v>
      </c>
      <c r="F50" s="15">
        <f>+SUM(G50:J50)</f>
        <v>9050</v>
      </c>
      <c r="G50" s="15"/>
      <c r="H50" s="15"/>
      <c r="I50" s="15"/>
      <c r="J50" s="15">
        <v>9050</v>
      </c>
      <c r="K50" s="15"/>
      <c r="L50" s="14"/>
    </row>
    <row r="51" spans="1:12" s="17" customFormat="1" ht="32.1" customHeight="1">
      <c r="A51" s="13" t="s">
        <v>49</v>
      </c>
      <c r="B51" s="30" t="s">
        <v>188</v>
      </c>
      <c r="C51" s="37"/>
      <c r="D51" s="37"/>
      <c r="E51" s="37">
        <f t="shared" si="8"/>
        <v>20000</v>
      </c>
      <c r="F51" s="15">
        <f>+SUM(G51:J51)</f>
        <v>20000</v>
      </c>
      <c r="G51" s="15"/>
      <c r="H51" s="15"/>
      <c r="I51" s="15"/>
      <c r="J51" s="15">
        <v>20000</v>
      </c>
      <c r="K51" s="15"/>
      <c r="L51" s="14"/>
    </row>
    <row r="52" spans="1:12" s="17" customFormat="1" ht="32.1" customHeight="1">
      <c r="A52" s="13" t="s">
        <v>263</v>
      </c>
      <c r="B52" s="14" t="s">
        <v>40</v>
      </c>
      <c r="C52" s="15"/>
      <c r="D52" s="15"/>
      <c r="E52" s="37">
        <f t="shared" si="8"/>
        <v>20000</v>
      </c>
      <c r="F52" s="15">
        <f>+SUM(G52:K52)</f>
        <v>20000</v>
      </c>
      <c r="G52" s="15"/>
      <c r="H52" s="15"/>
      <c r="I52" s="15"/>
      <c r="J52" s="15">
        <v>20000</v>
      </c>
      <c r="K52" s="15"/>
      <c r="L52" s="14"/>
    </row>
    <row r="53" spans="1:12" s="17" customFormat="1" ht="32.1" customHeight="1">
      <c r="A53" s="13" t="s">
        <v>418</v>
      </c>
      <c r="B53" s="14" t="s">
        <v>419</v>
      </c>
      <c r="C53" s="15">
        <f>+C54</f>
        <v>0</v>
      </c>
      <c r="D53" s="15">
        <f t="shared" ref="D53:K54" si="20">+D54</f>
        <v>0</v>
      </c>
      <c r="E53" s="15">
        <f t="shared" si="20"/>
        <v>0</v>
      </c>
      <c r="F53" s="15">
        <f t="shared" si="20"/>
        <v>0</v>
      </c>
      <c r="G53" s="15">
        <f t="shared" si="20"/>
        <v>0</v>
      </c>
      <c r="H53" s="15">
        <f t="shared" si="20"/>
        <v>0</v>
      </c>
      <c r="I53" s="15">
        <f t="shared" si="20"/>
        <v>0</v>
      </c>
      <c r="J53" s="15">
        <f t="shared" si="20"/>
        <v>0</v>
      </c>
      <c r="K53" s="15">
        <f t="shared" si="20"/>
        <v>0</v>
      </c>
      <c r="L53" s="14"/>
    </row>
    <row r="54" spans="1:12" s="17" customFormat="1" ht="32.1" customHeight="1">
      <c r="A54" s="13" t="s">
        <v>5</v>
      </c>
      <c r="B54" s="14" t="s">
        <v>457</v>
      </c>
      <c r="C54" s="15">
        <f>+C55</f>
        <v>0</v>
      </c>
      <c r="D54" s="15">
        <f t="shared" si="20"/>
        <v>0</v>
      </c>
      <c r="E54" s="15">
        <f t="shared" si="20"/>
        <v>0</v>
      </c>
      <c r="F54" s="15">
        <f t="shared" si="20"/>
        <v>0</v>
      </c>
      <c r="G54" s="15">
        <f t="shared" si="20"/>
        <v>0</v>
      </c>
      <c r="H54" s="15">
        <f t="shared" si="20"/>
        <v>0</v>
      </c>
      <c r="I54" s="15">
        <f t="shared" si="20"/>
        <v>0</v>
      </c>
      <c r="J54" s="15">
        <f t="shared" si="20"/>
        <v>0</v>
      </c>
      <c r="K54" s="15">
        <f t="shared" si="20"/>
        <v>0</v>
      </c>
      <c r="L54" s="21" t="s">
        <v>430</v>
      </c>
    </row>
    <row r="55" spans="1:12" ht="39.950000000000003" customHeight="1">
      <c r="A55" s="76">
        <v>1</v>
      </c>
      <c r="B55" s="21" t="s">
        <v>439</v>
      </c>
      <c r="C55" s="24"/>
      <c r="D55" s="24"/>
      <c r="E55" s="37">
        <f t="shared" si="8"/>
        <v>0</v>
      </c>
      <c r="F55" s="15"/>
      <c r="G55" s="24"/>
      <c r="H55" s="24"/>
      <c r="I55" s="24"/>
      <c r="J55" s="24"/>
      <c r="K55" s="24"/>
      <c r="L55" s="21"/>
    </row>
    <row r="56" spans="1:12" ht="32.1" customHeight="1">
      <c r="B56" s="97"/>
      <c r="L56" s="97"/>
    </row>
    <row r="57" spans="1:12" ht="39.950000000000003" customHeight="1">
      <c r="A57" s="154" t="s">
        <v>445</v>
      </c>
      <c r="B57" s="154"/>
      <c r="C57" s="154"/>
      <c r="D57" s="154"/>
      <c r="E57" s="154"/>
      <c r="F57" s="154"/>
      <c r="G57" s="154"/>
      <c r="H57" s="154"/>
      <c r="I57" s="154"/>
      <c r="J57" s="154"/>
      <c r="K57" s="154"/>
      <c r="L57" s="154"/>
    </row>
  </sheetData>
  <mergeCells count="17">
    <mergeCell ref="E5:K5"/>
    <mergeCell ref="E6:E8"/>
    <mergeCell ref="F6:K6"/>
    <mergeCell ref="K7:K8"/>
    <mergeCell ref="A57:L57"/>
    <mergeCell ref="A1:L1"/>
    <mergeCell ref="A2:L2"/>
    <mergeCell ref="A3:L3"/>
    <mergeCell ref="A5:A8"/>
    <mergeCell ref="B5:B8"/>
    <mergeCell ref="F7:F8"/>
    <mergeCell ref="G7:J7"/>
    <mergeCell ref="L5:L8"/>
    <mergeCell ref="C7:C8"/>
    <mergeCell ref="D7:D8"/>
    <mergeCell ref="J4:L4"/>
    <mergeCell ref="C5:D6"/>
  </mergeCells>
  <printOptions horizontalCentered="1"/>
  <pageMargins left="0" right="0" top="0.75" bottom="0.25" header="0.75" footer="0.25"/>
  <pageSetup paperSize="9" scale="85" orientation="landscape" r:id="rId1"/>
  <headerFooter>
    <oddFooter>Page &amp;P</oddFooter>
  </headerFooter>
  <ignoredErrors>
    <ignoredError sqref="E46:J46" formula="1"/>
    <ignoredError sqref="G1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9"/>
  <sheetViews>
    <sheetView tabSelected="1" topLeftCell="A5" workbookViewId="0">
      <pane xSplit="2" ySplit="4" topLeftCell="C9" activePane="bottomRight" state="frozen"/>
      <selection activeCell="A4" sqref="A4"/>
      <selection pane="topRight" activeCell="A4" sqref="A4"/>
      <selection pane="bottomLeft" activeCell="A4" sqref="A4"/>
      <selection pane="bottomRight" activeCell="B48" sqref="B48"/>
    </sheetView>
  </sheetViews>
  <sheetFormatPr defaultRowHeight="32.1" customHeight="1"/>
  <cols>
    <col min="1" max="1" width="6.7109375" style="121" customWidth="1"/>
    <col min="2" max="2" width="44.7109375" style="122" customWidth="1"/>
    <col min="3" max="9" width="12.7109375" style="123" customWidth="1"/>
    <col min="10" max="10" width="15.7109375" style="122" customWidth="1"/>
    <col min="11" max="16384" width="9.140625" style="108"/>
  </cols>
  <sheetData>
    <row r="1" spans="1:58" s="102" customFormat="1" ht="32.1" customHeight="1">
      <c r="A1" s="172" t="s">
        <v>187</v>
      </c>
      <c r="B1" s="172"/>
      <c r="C1" s="172"/>
      <c r="D1" s="172"/>
      <c r="E1" s="172"/>
      <c r="F1" s="172"/>
      <c r="G1" s="172"/>
      <c r="H1" s="172"/>
      <c r="I1" s="172"/>
      <c r="J1" s="172"/>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row>
    <row r="2" spans="1:58" s="102" customFormat="1" ht="32.1" customHeight="1">
      <c r="A2" s="172" t="s">
        <v>7</v>
      </c>
      <c r="B2" s="172"/>
      <c r="C2" s="172"/>
      <c r="D2" s="172"/>
      <c r="E2" s="172"/>
      <c r="F2" s="172"/>
      <c r="G2" s="172"/>
      <c r="H2" s="172"/>
      <c r="I2" s="172"/>
      <c r="J2" s="172"/>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row>
    <row r="3" spans="1:58" s="102" customFormat="1" ht="32.1" customHeight="1">
      <c r="A3" s="173" t="s">
        <v>444</v>
      </c>
      <c r="B3" s="173"/>
      <c r="C3" s="173"/>
      <c r="D3" s="173"/>
      <c r="E3" s="173"/>
      <c r="F3" s="173"/>
      <c r="G3" s="173"/>
      <c r="H3" s="173"/>
      <c r="I3" s="173"/>
      <c r="J3" s="173"/>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row>
    <row r="4" spans="1:58" ht="32.1" customHeight="1">
      <c r="A4" s="103"/>
      <c r="B4" s="104"/>
      <c r="C4" s="105"/>
      <c r="D4" s="105"/>
      <c r="E4" s="106"/>
      <c r="F4" s="106"/>
      <c r="G4" s="106"/>
      <c r="H4" s="106"/>
      <c r="I4" s="177" t="s">
        <v>1</v>
      </c>
      <c r="J4" s="17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5" spans="1:58" s="110" customFormat="1" ht="32.1" customHeight="1">
      <c r="A5" s="174" t="s">
        <v>2</v>
      </c>
      <c r="B5" s="175" t="s">
        <v>23</v>
      </c>
      <c r="C5" s="176" t="s">
        <v>174</v>
      </c>
      <c r="D5" s="176"/>
      <c r="E5" s="176" t="s">
        <v>264</v>
      </c>
      <c r="F5" s="176"/>
      <c r="G5" s="176"/>
      <c r="H5" s="176"/>
      <c r="I5" s="176"/>
      <c r="J5" s="175" t="s">
        <v>3</v>
      </c>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row>
    <row r="6" spans="1:58" s="110" customFormat="1" ht="32.1" customHeight="1">
      <c r="A6" s="174"/>
      <c r="B6" s="175"/>
      <c r="C6" s="176" t="s">
        <v>32</v>
      </c>
      <c r="D6" s="176" t="s">
        <v>170</v>
      </c>
      <c r="E6" s="176" t="s">
        <v>32</v>
      </c>
      <c r="F6" s="176" t="s">
        <v>33</v>
      </c>
      <c r="G6" s="176"/>
      <c r="H6" s="176"/>
      <c r="I6" s="176"/>
      <c r="J6" s="175"/>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row>
    <row r="7" spans="1:58" s="110" customFormat="1" ht="39.950000000000003" customHeight="1">
      <c r="A7" s="174"/>
      <c r="B7" s="175"/>
      <c r="C7" s="176"/>
      <c r="D7" s="176"/>
      <c r="E7" s="176"/>
      <c r="F7" s="111" t="s">
        <v>34</v>
      </c>
      <c r="G7" s="111" t="s">
        <v>35</v>
      </c>
      <c r="H7" s="111" t="s">
        <v>56</v>
      </c>
      <c r="I7" s="111" t="s">
        <v>40</v>
      </c>
      <c r="J7" s="175"/>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row>
    <row r="8" spans="1:58" s="110" customFormat="1" ht="32.1" customHeight="1">
      <c r="A8" s="112"/>
      <c r="B8" s="113" t="s">
        <v>4</v>
      </c>
      <c r="C8" s="37">
        <f t="shared" ref="C8:I8" si="0">+C9+C10+C57</f>
        <v>41970</v>
      </c>
      <c r="D8" s="37">
        <f t="shared" si="0"/>
        <v>35968.300000000003</v>
      </c>
      <c r="E8" s="111">
        <f t="shared" si="0"/>
        <v>97872</v>
      </c>
      <c r="F8" s="111">
        <f t="shared" si="0"/>
        <v>44392</v>
      </c>
      <c r="G8" s="111">
        <f t="shared" si="0"/>
        <v>8080</v>
      </c>
      <c r="H8" s="111">
        <f t="shared" si="0"/>
        <v>0</v>
      </c>
      <c r="I8" s="111">
        <f t="shared" si="0"/>
        <v>44000</v>
      </c>
      <c r="J8" s="113"/>
      <c r="K8" s="114"/>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row>
    <row r="9" spans="1:58" s="116" customFormat="1" ht="39.950000000000003" customHeight="1">
      <c r="A9" s="115" t="s">
        <v>5</v>
      </c>
      <c r="B9" s="48" t="s">
        <v>36</v>
      </c>
      <c r="C9" s="37"/>
      <c r="D9" s="37"/>
      <c r="E9" s="37">
        <f>+SUM(F9:H9)</f>
        <v>26252</v>
      </c>
      <c r="F9" s="37">
        <v>26252</v>
      </c>
      <c r="G9" s="37"/>
      <c r="H9" s="37"/>
      <c r="I9" s="37"/>
      <c r="J9" s="48"/>
    </row>
    <row r="10" spans="1:58" s="116" customFormat="1" ht="32.1" customHeight="1">
      <c r="A10" s="115" t="s">
        <v>6</v>
      </c>
      <c r="B10" s="48" t="s">
        <v>57</v>
      </c>
      <c r="C10" s="37">
        <f>+C11+C12+C15+C16+C55+C48+C52</f>
        <v>41970</v>
      </c>
      <c r="D10" s="37">
        <f t="shared" ref="D10:I10" si="1">+D11+D12+D15+D16+D55+D48+D52</f>
        <v>35968.300000000003</v>
      </c>
      <c r="E10" s="37">
        <f t="shared" si="1"/>
        <v>31620</v>
      </c>
      <c r="F10" s="37">
        <f t="shared" si="1"/>
        <v>18140</v>
      </c>
      <c r="G10" s="37">
        <f t="shared" si="1"/>
        <v>8080</v>
      </c>
      <c r="H10" s="37">
        <f t="shared" si="1"/>
        <v>0</v>
      </c>
      <c r="I10" s="37">
        <f t="shared" si="1"/>
        <v>4000</v>
      </c>
      <c r="J10" s="48"/>
    </row>
    <row r="11" spans="1:58" s="116" customFormat="1" ht="32.1" customHeight="1">
      <c r="A11" s="115">
        <v>-1</v>
      </c>
      <c r="B11" s="48" t="s">
        <v>167</v>
      </c>
      <c r="C11" s="37"/>
      <c r="D11" s="37"/>
      <c r="E11" s="37">
        <f>+SUM(F11:I11)</f>
        <v>4000</v>
      </c>
      <c r="F11" s="37"/>
      <c r="G11" s="37"/>
      <c r="H11" s="37"/>
      <c r="I11" s="37">
        <v>4000</v>
      </c>
      <c r="J11" s="48"/>
    </row>
    <row r="12" spans="1:58" ht="39.950000000000003" customHeight="1">
      <c r="A12" s="115">
        <v>-2</v>
      </c>
      <c r="B12" s="46" t="s">
        <v>58</v>
      </c>
      <c r="C12" s="117">
        <f>SUM(C13:C14)</f>
        <v>6639</v>
      </c>
      <c r="D12" s="117">
        <f>SUM(D13:D14)</f>
        <v>4500</v>
      </c>
      <c r="E12" s="117">
        <f>SUM(E13:E14)</f>
        <v>2300</v>
      </c>
      <c r="F12" s="117">
        <f t="shared" ref="F12:H12" si="2">SUM(F13:F14)</f>
        <v>0</v>
      </c>
      <c r="G12" s="117">
        <f t="shared" si="2"/>
        <v>900</v>
      </c>
      <c r="H12" s="117">
        <f t="shared" si="2"/>
        <v>0</v>
      </c>
      <c r="I12" s="117"/>
      <c r="J12" s="36"/>
    </row>
    <row r="13" spans="1:58" ht="32.1" customHeight="1">
      <c r="A13" s="35">
        <v>1</v>
      </c>
      <c r="B13" s="91" t="s">
        <v>220</v>
      </c>
      <c r="C13" s="33">
        <v>4639</v>
      </c>
      <c r="D13" s="33">
        <v>2500</v>
      </c>
      <c r="E13" s="33">
        <f>+SUM(F13:I13)</f>
        <v>900</v>
      </c>
      <c r="F13" s="33"/>
      <c r="G13" s="33">
        <v>900</v>
      </c>
      <c r="H13" s="33"/>
      <c r="I13" s="118"/>
      <c r="J13" s="36"/>
    </row>
    <row r="14" spans="1:58" ht="32.1" customHeight="1">
      <c r="A14" s="35">
        <v>2</v>
      </c>
      <c r="B14" s="124" t="s">
        <v>221</v>
      </c>
      <c r="C14" s="33">
        <f>+D14</f>
        <v>2000</v>
      </c>
      <c r="D14" s="33">
        <v>2000</v>
      </c>
      <c r="E14" s="33">
        <f>+SUM(F14:I14)</f>
        <v>1400</v>
      </c>
      <c r="F14" s="33"/>
      <c r="G14" s="33"/>
      <c r="H14" s="33"/>
      <c r="I14" s="33">
        <v>1400</v>
      </c>
      <c r="J14" s="36"/>
    </row>
    <row r="15" spans="1:58" ht="39.950000000000003" customHeight="1">
      <c r="A15" s="115">
        <v>-3</v>
      </c>
      <c r="B15" s="46" t="s">
        <v>51</v>
      </c>
      <c r="C15" s="37"/>
      <c r="D15" s="37"/>
      <c r="E15" s="37">
        <f>+SUM(F15:I15)</f>
        <v>1500</v>
      </c>
      <c r="F15" s="117">
        <v>1500</v>
      </c>
      <c r="G15" s="117"/>
      <c r="H15" s="117"/>
      <c r="I15" s="117"/>
      <c r="J15" s="36"/>
    </row>
    <row r="16" spans="1:58" s="116" customFormat="1" ht="39.950000000000003" customHeight="1">
      <c r="A16" s="115">
        <v>-4</v>
      </c>
      <c r="B16" s="48" t="s">
        <v>52</v>
      </c>
      <c r="C16" s="37">
        <f t="shared" ref="C16" si="3">C17+C37+C33</f>
        <v>29736</v>
      </c>
      <c r="D16" s="37">
        <f t="shared" ref="D16:I16" si="4">D17+D37+D33</f>
        <v>25873.3</v>
      </c>
      <c r="E16" s="37">
        <f t="shared" si="4"/>
        <v>15940</v>
      </c>
      <c r="F16" s="37">
        <f t="shared" si="4"/>
        <v>15940</v>
      </c>
      <c r="G16" s="37">
        <f t="shared" si="4"/>
        <v>0</v>
      </c>
      <c r="H16" s="37">
        <f t="shared" si="4"/>
        <v>0</v>
      </c>
      <c r="I16" s="37">
        <f t="shared" si="4"/>
        <v>0</v>
      </c>
      <c r="J16" s="48"/>
    </row>
    <row r="17" spans="1:10" s="116" customFormat="1" ht="32.1" customHeight="1">
      <c r="A17" s="45" t="s">
        <v>26</v>
      </c>
      <c r="B17" s="46" t="s">
        <v>38</v>
      </c>
      <c r="C17" s="37">
        <f t="shared" ref="C17:I17" si="5">SUM(C18:C32)</f>
        <v>16417</v>
      </c>
      <c r="D17" s="37">
        <f t="shared" si="5"/>
        <v>12864.3</v>
      </c>
      <c r="E17" s="37">
        <f t="shared" si="5"/>
        <v>9200</v>
      </c>
      <c r="F17" s="37">
        <f t="shared" si="5"/>
        <v>9200</v>
      </c>
      <c r="G17" s="37">
        <f t="shared" si="5"/>
        <v>0</v>
      </c>
      <c r="H17" s="37">
        <f t="shared" si="5"/>
        <v>0</v>
      </c>
      <c r="I17" s="37">
        <f t="shared" si="5"/>
        <v>0</v>
      </c>
      <c r="J17" s="48"/>
    </row>
    <row r="18" spans="1:10" ht="32.1" customHeight="1">
      <c r="A18" s="47">
        <v>1</v>
      </c>
      <c r="B18" s="41" t="s">
        <v>72</v>
      </c>
      <c r="C18" s="33">
        <v>1147</v>
      </c>
      <c r="D18" s="33">
        <v>1032.3</v>
      </c>
      <c r="E18" s="33">
        <f>+SUM(F18:H18)</f>
        <v>250</v>
      </c>
      <c r="F18" s="33">
        <v>250</v>
      </c>
      <c r="G18" s="33"/>
      <c r="H18" s="33"/>
      <c r="I18" s="33"/>
      <c r="J18" s="52"/>
    </row>
    <row r="19" spans="1:10" ht="51.95" customHeight="1">
      <c r="A19" s="47">
        <v>2</v>
      </c>
      <c r="B19" s="41" t="s">
        <v>222</v>
      </c>
      <c r="C19" s="33">
        <v>920</v>
      </c>
      <c r="D19" s="33">
        <f>C19*0.6</f>
        <v>552</v>
      </c>
      <c r="E19" s="33">
        <f t="shared" ref="E19:E42" si="6">+SUM(F19:H19)</f>
        <v>500</v>
      </c>
      <c r="F19" s="33">
        <v>500</v>
      </c>
      <c r="G19" s="33"/>
      <c r="H19" s="33"/>
      <c r="I19" s="33"/>
      <c r="J19" s="52"/>
    </row>
    <row r="20" spans="1:10" ht="39.950000000000003" customHeight="1">
      <c r="A20" s="47">
        <v>3</v>
      </c>
      <c r="B20" s="41" t="s">
        <v>223</v>
      </c>
      <c r="C20" s="33">
        <v>1100</v>
      </c>
      <c r="D20" s="33">
        <f>C20*0.6</f>
        <v>660</v>
      </c>
      <c r="E20" s="33">
        <f t="shared" si="6"/>
        <v>600</v>
      </c>
      <c r="F20" s="33">
        <v>600</v>
      </c>
      <c r="G20" s="33"/>
      <c r="H20" s="33"/>
      <c r="I20" s="33"/>
      <c r="J20" s="36"/>
    </row>
    <row r="21" spans="1:10" ht="39.950000000000003" customHeight="1">
      <c r="A21" s="47">
        <v>4</v>
      </c>
      <c r="B21" s="41" t="s">
        <v>224</v>
      </c>
      <c r="C21" s="33">
        <v>1200</v>
      </c>
      <c r="D21" s="33">
        <f>C21*0.9</f>
        <v>1080</v>
      </c>
      <c r="E21" s="33">
        <f t="shared" si="6"/>
        <v>900</v>
      </c>
      <c r="F21" s="33">
        <v>900</v>
      </c>
      <c r="G21" s="33"/>
      <c r="H21" s="33"/>
      <c r="I21" s="33"/>
      <c r="J21" s="36"/>
    </row>
    <row r="22" spans="1:10" ht="32.1" customHeight="1">
      <c r="A22" s="47">
        <v>5</v>
      </c>
      <c r="B22" s="41" t="s">
        <v>225</v>
      </c>
      <c r="C22" s="33">
        <v>1200</v>
      </c>
      <c r="D22" s="33">
        <f>C22*0.9</f>
        <v>1080</v>
      </c>
      <c r="E22" s="33">
        <f t="shared" si="6"/>
        <v>900</v>
      </c>
      <c r="F22" s="33">
        <v>900</v>
      </c>
      <c r="G22" s="33"/>
      <c r="H22" s="37"/>
      <c r="I22" s="33"/>
      <c r="J22" s="54"/>
    </row>
    <row r="23" spans="1:10" ht="39.950000000000003" customHeight="1">
      <c r="A23" s="47">
        <v>6</v>
      </c>
      <c r="B23" s="41" t="s">
        <v>226</v>
      </c>
      <c r="C23" s="33">
        <v>900</v>
      </c>
      <c r="D23" s="33">
        <f>C23*0.9</f>
        <v>810</v>
      </c>
      <c r="E23" s="33">
        <f t="shared" si="6"/>
        <v>800</v>
      </c>
      <c r="F23" s="33">
        <v>800</v>
      </c>
      <c r="G23" s="33"/>
      <c r="H23" s="37"/>
      <c r="I23" s="33"/>
      <c r="J23" s="54"/>
    </row>
    <row r="24" spans="1:10" ht="39.950000000000003" customHeight="1">
      <c r="A24" s="47">
        <v>7</v>
      </c>
      <c r="B24" s="41" t="s">
        <v>227</v>
      </c>
      <c r="C24" s="33">
        <v>1200</v>
      </c>
      <c r="D24" s="33">
        <f>C24*0.6</f>
        <v>720</v>
      </c>
      <c r="E24" s="33">
        <f t="shared" si="6"/>
        <v>450</v>
      </c>
      <c r="F24" s="33">
        <v>450</v>
      </c>
      <c r="G24" s="33"/>
      <c r="H24" s="37"/>
      <c r="I24" s="33"/>
      <c r="J24" s="54"/>
    </row>
    <row r="25" spans="1:10" ht="39.950000000000003" customHeight="1">
      <c r="A25" s="47">
        <v>8</v>
      </c>
      <c r="B25" s="41" t="s">
        <v>228</v>
      </c>
      <c r="C25" s="33">
        <v>1100</v>
      </c>
      <c r="D25" s="33">
        <f>C25*0.9</f>
        <v>990</v>
      </c>
      <c r="E25" s="33">
        <f t="shared" si="6"/>
        <v>700</v>
      </c>
      <c r="F25" s="33">
        <v>700</v>
      </c>
      <c r="G25" s="33"/>
      <c r="H25" s="37"/>
      <c r="I25" s="33"/>
      <c r="J25" s="54"/>
    </row>
    <row r="26" spans="1:10" ht="32.1" customHeight="1">
      <c r="A26" s="47">
        <v>9</v>
      </c>
      <c r="B26" s="41" t="s">
        <v>229</v>
      </c>
      <c r="C26" s="33">
        <v>1200</v>
      </c>
      <c r="D26" s="33">
        <f>C26*0.9</f>
        <v>1080</v>
      </c>
      <c r="E26" s="33">
        <f t="shared" si="6"/>
        <v>800</v>
      </c>
      <c r="F26" s="33">
        <v>800</v>
      </c>
      <c r="G26" s="33"/>
      <c r="H26" s="37"/>
      <c r="I26" s="33"/>
      <c r="J26" s="54"/>
    </row>
    <row r="27" spans="1:10" ht="32.1" customHeight="1">
      <c r="A27" s="47">
        <v>10</v>
      </c>
      <c r="B27" s="41" t="s">
        <v>230</v>
      </c>
      <c r="C27" s="33">
        <v>900</v>
      </c>
      <c r="D27" s="33">
        <f>C27*0.9</f>
        <v>810</v>
      </c>
      <c r="E27" s="33">
        <f t="shared" si="6"/>
        <v>600</v>
      </c>
      <c r="F27" s="33">
        <v>600</v>
      </c>
      <c r="G27" s="33"/>
      <c r="H27" s="37"/>
      <c r="I27" s="33"/>
      <c r="J27" s="54"/>
    </row>
    <row r="28" spans="1:10" ht="39.950000000000003" customHeight="1">
      <c r="A28" s="47">
        <v>11</v>
      </c>
      <c r="B28" s="41" t="s">
        <v>231</v>
      </c>
      <c r="C28" s="33">
        <v>900</v>
      </c>
      <c r="D28" s="33">
        <f>C28*0.6</f>
        <v>540</v>
      </c>
      <c r="E28" s="33">
        <f t="shared" si="6"/>
        <v>500</v>
      </c>
      <c r="F28" s="33">
        <v>500</v>
      </c>
      <c r="G28" s="33"/>
      <c r="H28" s="37"/>
      <c r="I28" s="33"/>
      <c r="J28" s="54"/>
    </row>
    <row r="29" spans="1:10" ht="39.950000000000003" customHeight="1">
      <c r="A29" s="47">
        <v>12</v>
      </c>
      <c r="B29" s="41" t="s">
        <v>232</v>
      </c>
      <c r="C29" s="33">
        <v>1200</v>
      </c>
      <c r="D29" s="33">
        <f>C29*0.9</f>
        <v>1080</v>
      </c>
      <c r="E29" s="33">
        <f t="shared" si="6"/>
        <v>500</v>
      </c>
      <c r="F29" s="33">
        <v>500</v>
      </c>
      <c r="G29" s="33"/>
      <c r="H29" s="37"/>
      <c r="I29" s="33"/>
      <c r="J29" s="54"/>
    </row>
    <row r="30" spans="1:10" ht="32.1" customHeight="1">
      <c r="A30" s="47">
        <v>13</v>
      </c>
      <c r="B30" s="41" t="s">
        <v>233</v>
      </c>
      <c r="C30" s="33">
        <v>900</v>
      </c>
      <c r="D30" s="33">
        <f>C30*0.6</f>
        <v>540</v>
      </c>
      <c r="E30" s="33">
        <f t="shared" si="6"/>
        <v>500</v>
      </c>
      <c r="F30" s="33">
        <v>500</v>
      </c>
      <c r="G30" s="33"/>
      <c r="H30" s="37"/>
      <c r="I30" s="33"/>
      <c r="J30" s="54"/>
    </row>
    <row r="31" spans="1:10" ht="32.1" customHeight="1">
      <c r="A31" s="47">
        <v>14</v>
      </c>
      <c r="B31" s="41" t="s">
        <v>234</v>
      </c>
      <c r="C31" s="33">
        <v>1200</v>
      </c>
      <c r="D31" s="33">
        <f>C31*0.9</f>
        <v>1080</v>
      </c>
      <c r="E31" s="33">
        <f t="shared" si="6"/>
        <v>700</v>
      </c>
      <c r="F31" s="33">
        <v>700</v>
      </c>
      <c r="G31" s="33"/>
      <c r="H31" s="37"/>
      <c r="I31" s="33"/>
      <c r="J31" s="54"/>
    </row>
    <row r="32" spans="1:10" ht="39.950000000000003" customHeight="1">
      <c r="A32" s="47">
        <v>15</v>
      </c>
      <c r="B32" s="36" t="s">
        <v>235</v>
      </c>
      <c r="C32" s="33">
        <v>1350</v>
      </c>
      <c r="D32" s="33">
        <f>C32*0.6</f>
        <v>810</v>
      </c>
      <c r="E32" s="33">
        <f t="shared" si="6"/>
        <v>500</v>
      </c>
      <c r="F32" s="33">
        <v>500</v>
      </c>
      <c r="G32" s="33"/>
      <c r="H32" s="37"/>
      <c r="I32" s="33"/>
      <c r="J32" s="54"/>
    </row>
    <row r="33" spans="1:10" s="116" customFormat="1" ht="32.1" customHeight="1">
      <c r="A33" s="45" t="s">
        <v>28</v>
      </c>
      <c r="B33" s="46" t="s">
        <v>27</v>
      </c>
      <c r="C33" s="37">
        <f>SUM(C34:C36)</f>
        <v>3100</v>
      </c>
      <c r="D33" s="37">
        <f t="shared" ref="D33:I33" si="7">SUM(D34:D36)</f>
        <v>2790</v>
      </c>
      <c r="E33" s="37">
        <f t="shared" si="7"/>
        <v>2100</v>
      </c>
      <c r="F33" s="37">
        <f t="shared" si="7"/>
        <v>2100</v>
      </c>
      <c r="G33" s="37">
        <f t="shared" si="7"/>
        <v>0</v>
      </c>
      <c r="H33" s="37">
        <f t="shared" si="7"/>
        <v>0</v>
      </c>
      <c r="I33" s="37">
        <f t="shared" si="7"/>
        <v>0</v>
      </c>
      <c r="J33" s="54"/>
    </row>
    <row r="34" spans="1:10" ht="32.1" customHeight="1">
      <c r="A34" s="47">
        <v>1</v>
      </c>
      <c r="B34" s="36" t="s">
        <v>236</v>
      </c>
      <c r="C34" s="33">
        <v>1000</v>
      </c>
      <c r="D34" s="33">
        <f>C34*0.9</f>
        <v>900</v>
      </c>
      <c r="E34" s="33">
        <f t="shared" si="6"/>
        <v>700</v>
      </c>
      <c r="F34" s="33">
        <v>700</v>
      </c>
      <c r="G34" s="33"/>
      <c r="H34" s="37"/>
      <c r="I34" s="33"/>
      <c r="J34" s="54"/>
    </row>
    <row r="35" spans="1:10" ht="32.1" customHeight="1">
      <c r="A35" s="47">
        <v>2</v>
      </c>
      <c r="B35" s="36" t="s">
        <v>237</v>
      </c>
      <c r="C35" s="33">
        <v>1100</v>
      </c>
      <c r="D35" s="33">
        <f>C35*0.9</f>
        <v>990</v>
      </c>
      <c r="E35" s="33">
        <f t="shared" si="6"/>
        <v>700</v>
      </c>
      <c r="F35" s="33">
        <v>700</v>
      </c>
      <c r="G35" s="33"/>
      <c r="H35" s="37"/>
      <c r="I35" s="33"/>
      <c r="J35" s="54"/>
    </row>
    <row r="36" spans="1:10" ht="32.1" customHeight="1">
      <c r="A36" s="47">
        <v>3</v>
      </c>
      <c r="B36" s="36" t="s">
        <v>238</v>
      </c>
      <c r="C36" s="33">
        <v>1000</v>
      </c>
      <c r="D36" s="33">
        <f>C36*0.9</f>
        <v>900</v>
      </c>
      <c r="E36" s="33">
        <f t="shared" si="6"/>
        <v>700</v>
      </c>
      <c r="F36" s="33">
        <v>700</v>
      </c>
      <c r="G36" s="33"/>
      <c r="H36" s="37"/>
      <c r="I36" s="33"/>
      <c r="J36" s="54"/>
    </row>
    <row r="37" spans="1:10" s="116" customFormat="1" ht="32.1" customHeight="1">
      <c r="A37" s="45" t="s">
        <v>30</v>
      </c>
      <c r="B37" s="46" t="s">
        <v>29</v>
      </c>
      <c r="C37" s="37">
        <f t="shared" ref="C37:I37" si="8">SUM(C38:C47)</f>
        <v>10219</v>
      </c>
      <c r="D37" s="37">
        <f t="shared" si="8"/>
        <v>10219</v>
      </c>
      <c r="E37" s="37">
        <f t="shared" si="8"/>
        <v>4640</v>
      </c>
      <c r="F37" s="37">
        <f t="shared" si="8"/>
        <v>4640</v>
      </c>
      <c r="G37" s="37">
        <f t="shared" si="8"/>
        <v>0</v>
      </c>
      <c r="H37" s="37">
        <f t="shared" si="8"/>
        <v>0</v>
      </c>
      <c r="I37" s="37">
        <f t="shared" si="8"/>
        <v>0</v>
      </c>
      <c r="J37" s="54"/>
    </row>
    <row r="38" spans="1:10" ht="32.1" customHeight="1">
      <c r="A38" s="55">
        <v>1</v>
      </c>
      <c r="B38" s="36" t="s">
        <v>41</v>
      </c>
      <c r="C38" s="33">
        <v>1149</v>
      </c>
      <c r="D38" s="33">
        <f t="shared" ref="D38:D47" si="9">C38</f>
        <v>1149</v>
      </c>
      <c r="E38" s="33">
        <f t="shared" si="6"/>
        <v>240</v>
      </c>
      <c r="F38" s="33">
        <v>240</v>
      </c>
      <c r="G38" s="33"/>
      <c r="H38" s="33"/>
      <c r="I38" s="33"/>
      <c r="J38" s="41"/>
    </row>
    <row r="39" spans="1:10" ht="39.950000000000003" customHeight="1">
      <c r="A39" s="55">
        <v>2</v>
      </c>
      <c r="B39" s="36" t="s">
        <v>42</v>
      </c>
      <c r="C39" s="33">
        <v>1200</v>
      </c>
      <c r="D39" s="33">
        <f t="shared" si="9"/>
        <v>1200</v>
      </c>
      <c r="E39" s="33">
        <f t="shared" si="6"/>
        <v>100</v>
      </c>
      <c r="F39" s="33">
        <v>100</v>
      </c>
      <c r="G39" s="33"/>
      <c r="H39" s="33"/>
      <c r="I39" s="33"/>
      <c r="J39" s="41"/>
    </row>
    <row r="40" spans="1:10" ht="32.1" customHeight="1">
      <c r="A40" s="55">
        <v>3</v>
      </c>
      <c r="B40" s="36" t="s">
        <v>73</v>
      </c>
      <c r="C40" s="33">
        <v>1170</v>
      </c>
      <c r="D40" s="33">
        <f t="shared" si="9"/>
        <v>1170</v>
      </c>
      <c r="E40" s="33">
        <f t="shared" si="6"/>
        <v>300</v>
      </c>
      <c r="F40" s="33">
        <v>300</v>
      </c>
      <c r="G40" s="33"/>
      <c r="H40" s="33"/>
      <c r="I40" s="33"/>
      <c r="J40" s="36"/>
    </row>
    <row r="41" spans="1:10" ht="32.1" customHeight="1">
      <c r="A41" s="55">
        <v>4</v>
      </c>
      <c r="B41" s="36" t="s">
        <v>74</v>
      </c>
      <c r="C41" s="33">
        <v>1200</v>
      </c>
      <c r="D41" s="33">
        <f t="shared" si="9"/>
        <v>1200</v>
      </c>
      <c r="E41" s="33">
        <f t="shared" si="6"/>
        <v>500</v>
      </c>
      <c r="F41" s="33">
        <v>500</v>
      </c>
      <c r="G41" s="33"/>
      <c r="H41" s="33"/>
      <c r="I41" s="33"/>
      <c r="J41" s="36"/>
    </row>
    <row r="42" spans="1:10" ht="39.950000000000003" customHeight="1">
      <c r="A42" s="55">
        <v>5</v>
      </c>
      <c r="B42" s="36" t="s">
        <v>75</v>
      </c>
      <c r="C42" s="33">
        <v>1300</v>
      </c>
      <c r="D42" s="33">
        <f t="shared" si="9"/>
        <v>1300</v>
      </c>
      <c r="E42" s="33">
        <f t="shared" si="6"/>
        <v>600</v>
      </c>
      <c r="F42" s="33">
        <v>600</v>
      </c>
      <c r="G42" s="33"/>
      <c r="H42" s="33"/>
      <c r="I42" s="33"/>
      <c r="J42" s="36"/>
    </row>
    <row r="43" spans="1:10" ht="32.1" customHeight="1">
      <c r="A43" s="55">
        <v>6</v>
      </c>
      <c r="B43" s="36" t="s">
        <v>239</v>
      </c>
      <c r="C43" s="33">
        <v>800</v>
      </c>
      <c r="D43" s="33">
        <f t="shared" si="9"/>
        <v>800</v>
      </c>
      <c r="E43" s="33">
        <f>E44</f>
        <v>500</v>
      </c>
      <c r="F43" s="33">
        <v>500</v>
      </c>
      <c r="G43" s="33"/>
      <c r="H43" s="37"/>
      <c r="I43" s="33"/>
      <c r="J43" s="36"/>
    </row>
    <row r="44" spans="1:10" ht="32.1" customHeight="1">
      <c r="A44" s="55">
        <v>7</v>
      </c>
      <c r="B44" s="36" t="s">
        <v>240</v>
      </c>
      <c r="C44" s="33">
        <v>700</v>
      </c>
      <c r="D44" s="33">
        <f t="shared" si="9"/>
        <v>700</v>
      </c>
      <c r="E44" s="33">
        <f>+SUM(F44:H44)</f>
        <v>500</v>
      </c>
      <c r="F44" s="33">
        <v>500</v>
      </c>
      <c r="G44" s="33"/>
      <c r="H44" s="33"/>
      <c r="I44" s="33"/>
      <c r="J44" s="36"/>
    </row>
    <row r="45" spans="1:10" s="116" customFormat="1" ht="32.1" customHeight="1">
      <c r="A45" s="55">
        <v>8</v>
      </c>
      <c r="B45" s="36" t="s">
        <v>241</v>
      </c>
      <c r="C45" s="33">
        <v>700</v>
      </c>
      <c r="D45" s="33">
        <f t="shared" si="9"/>
        <v>700</v>
      </c>
      <c r="E45" s="33">
        <f t="shared" ref="E45:E47" si="10">+SUM(F45:H45)</f>
        <v>500</v>
      </c>
      <c r="F45" s="33">
        <v>500</v>
      </c>
      <c r="G45" s="37"/>
      <c r="H45" s="37"/>
      <c r="I45" s="37"/>
      <c r="J45" s="48"/>
    </row>
    <row r="46" spans="1:10" ht="32.1" customHeight="1">
      <c r="A46" s="55">
        <v>9</v>
      </c>
      <c r="B46" s="36" t="s">
        <v>242</v>
      </c>
      <c r="C46" s="33">
        <v>1200</v>
      </c>
      <c r="D46" s="33">
        <f t="shared" si="9"/>
        <v>1200</v>
      </c>
      <c r="E46" s="33">
        <f t="shared" si="10"/>
        <v>800</v>
      </c>
      <c r="F46" s="33">
        <v>800</v>
      </c>
      <c r="G46" s="125"/>
      <c r="H46" s="33"/>
      <c r="I46" s="118"/>
      <c r="J46" s="36"/>
    </row>
    <row r="47" spans="1:10" ht="39.950000000000003" customHeight="1">
      <c r="A47" s="55">
        <v>10</v>
      </c>
      <c r="B47" s="36" t="s">
        <v>243</v>
      </c>
      <c r="C47" s="33">
        <v>800</v>
      </c>
      <c r="D47" s="33">
        <f t="shared" si="9"/>
        <v>800</v>
      </c>
      <c r="E47" s="33">
        <f t="shared" si="10"/>
        <v>600</v>
      </c>
      <c r="F47" s="33">
        <v>600</v>
      </c>
      <c r="G47" s="72"/>
      <c r="H47" s="33"/>
      <c r="I47" s="118"/>
      <c r="J47" s="36"/>
    </row>
    <row r="48" spans="1:10" s="17" customFormat="1" ht="39.950000000000003" customHeight="1">
      <c r="A48" s="18">
        <v>-5</v>
      </c>
      <c r="B48" s="48" t="s">
        <v>130</v>
      </c>
      <c r="C48" s="37">
        <f>+SUM(C49:C51)</f>
        <v>0</v>
      </c>
      <c r="D48" s="37">
        <f t="shared" ref="D48:E48" si="11">+SUM(D49:D51)</f>
        <v>0</v>
      </c>
      <c r="E48" s="37">
        <f t="shared" si="11"/>
        <v>7180</v>
      </c>
      <c r="F48" s="37">
        <f t="shared" ref="F48" si="12">+SUM(F49:F51)</f>
        <v>0</v>
      </c>
      <c r="G48" s="37">
        <f t="shared" ref="G48" si="13">+SUM(G49:G51)</f>
        <v>7180</v>
      </c>
      <c r="H48" s="37">
        <f t="shared" ref="H48" si="14">+SUM(H49:H51)</f>
        <v>0</v>
      </c>
      <c r="I48" s="37">
        <f t="shared" ref="I48" si="15">+SUM(I49:I51)</f>
        <v>0</v>
      </c>
      <c r="J48" s="37">
        <f t="shared" ref="J48" si="16">+SUM(J49:J51)</f>
        <v>0</v>
      </c>
    </row>
    <row r="49" spans="1:10" s="9" customFormat="1" ht="32.1" customHeight="1">
      <c r="A49" s="47">
        <v>1</v>
      </c>
      <c r="B49" s="71" t="s">
        <v>133</v>
      </c>
      <c r="C49" s="33"/>
      <c r="D49" s="33"/>
      <c r="E49" s="33">
        <f>+SUM(F49:H49)</f>
        <v>1560</v>
      </c>
      <c r="F49" s="33"/>
      <c r="G49" s="24">
        <v>1560</v>
      </c>
      <c r="H49" s="25"/>
      <c r="I49" s="21"/>
      <c r="J49" s="129"/>
    </row>
    <row r="50" spans="1:10" s="9" customFormat="1" ht="32.1" customHeight="1">
      <c r="A50" s="85">
        <f>+A49+1</f>
        <v>2</v>
      </c>
      <c r="B50" s="71" t="s">
        <v>134</v>
      </c>
      <c r="C50" s="33"/>
      <c r="D50" s="33"/>
      <c r="E50" s="33">
        <f t="shared" ref="E50:E51" si="17">+SUM(F50:H50)</f>
        <v>2060</v>
      </c>
      <c r="F50" s="33"/>
      <c r="G50" s="24">
        <v>2060</v>
      </c>
      <c r="H50" s="25"/>
      <c r="I50" s="21"/>
      <c r="J50" s="129"/>
    </row>
    <row r="51" spans="1:10" s="9" customFormat="1" ht="32.1" customHeight="1">
      <c r="A51" s="85">
        <f>+A50+1</f>
        <v>3</v>
      </c>
      <c r="B51" s="71" t="s">
        <v>260</v>
      </c>
      <c r="C51" s="33"/>
      <c r="D51" s="33"/>
      <c r="E51" s="33">
        <f t="shared" si="17"/>
        <v>3560</v>
      </c>
      <c r="F51" s="33"/>
      <c r="G51" s="24">
        <v>3560</v>
      </c>
      <c r="H51" s="25"/>
      <c r="I51" s="21"/>
      <c r="J51" s="129"/>
    </row>
    <row r="52" spans="1:10" s="17" customFormat="1" ht="32.1" customHeight="1">
      <c r="A52" s="18">
        <v>-6</v>
      </c>
      <c r="B52" s="48" t="s">
        <v>351</v>
      </c>
      <c r="C52" s="37">
        <f t="shared" ref="C52:J52" si="18">+SUM(C53:C54)</f>
        <v>5595</v>
      </c>
      <c r="D52" s="37">
        <f t="shared" si="18"/>
        <v>5595</v>
      </c>
      <c r="E52" s="37">
        <f t="shared" si="18"/>
        <v>700</v>
      </c>
      <c r="F52" s="37">
        <f t="shared" si="18"/>
        <v>700</v>
      </c>
      <c r="G52" s="37">
        <f t="shared" si="18"/>
        <v>0</v>
      </c>
      <c r="H52" s="37">
        <f t="shared" si="18"/>
        <v>0</v>
      </c>
      <c r="I52" s="37">
        <f t="shared" si="18"/>
        <v>0</v>
      </c>
      <c r="J52" s="37">
        <f t="shared" si="18"/>
        <v>0</v>
      </c>
    </row>
    <row r="53" spans="1:10" s="9" customFormat="1" ht="32.1" customHeight="1">
      <c r="A53" s="47">
        <v>1</v>
      </c>
      <c r="B53" s="126" t="s">
        <v>176</v>
      </c>
      <c r="C53" s="33">
        <v>1097</v>
      </c>
      <c r="D53" s="33">
        <f>+C53</f>
        <v>1097</v>
      </c>
      <c r="E53" s="33">
        <f>+SUM(F53:H53)</f>
        <v>200</v>
      </c>
      <c r="F53" s="33">
        <v>200</v>
      </c>
      <c r="G53" s="24"/>
      <c r="H53" s="25"/>
      <c r="I53" s="21"/>
      <c r="J53" s="129"/>
    </row>
    <row r="54" spans="1:10" s="9" customFormat="1" ht="32.1" customHeight="1">
      <c r="A54" s="85">
        <f>+A53+1</f>
        <v>2</v>
      </c>
      <c r="B54" s="126" t="s">
        <v>177</v>
      </c>
      <c r="C54" s="33">
        <v>4498</v>
      </c>
      <c r="D54" s="33">
        <f>+C54</f>
        <v>4498</v>
      </c>
      <c r="E54" s="33">
        <f t="shared" ref="E54" si="19">+SUM(F54:H54)</f>
        <v>500</v>
      </c>
      <c r="F54" s="33">
        <v>500</v>
      </c>
      <c r="G54" s="24"/>
      <c r="H54" s="25"/>
      <c r="I54" s="21"/>
      <c r="J54" s="129"/>
    </row>
    <row r="55" spans="1:10" s="116" customFormat="1" ht="32.1" customHeight="1">
      <c r="A55" s="115">
        <v>-7</v>
      </c>
      <c r="B55" s="89" t="s">
        <v>175</v>
      </c>
      <c r="C55" s="37">
        <f t="shared" ref="C55:I55" si="20">+SUM(C56:C56)</f>
        <v>0</v>
      </c>
      <c r="D55" s="37">
        <f t="shared" si="20"/>
        <v>0</v>
      </c>
      <c r="E55" s="37">
        <f t="shared" si="20"/>
        <v>0</v>
      </c>
      <c r="F55" s="37">
        <f t="shared" si="20"/>
        <v>0</v>
      </c>
      <c r="G55" s="37">
        <f t="shared" si="20"/>
        <v>0</v>
      </c>
      <c r="H55" s="37">
        <f t="shared" si="20"/>
        <v>0</v>
      </c>
      <c r="I55" s="37">
        <f t="shared" si="20"/>
        <v>0</v>
      </c>
      <c r="J55" s="48"/>
    </row>
    <row r="56" spans="1:10" ht="39.950000000000003" customHeight="1">
      <c r="A56" s="47">
        <v>1</v>
      </c>
      <c r="B56" s="51" t="s">
        <v>244</v>
      </c>
      <c r="C56" s="84"/>
      <c r="D56" s="84"/>
      <c r="E56" s="33">
        <f t="shared" ref="E56:E57" si="21">+SUM(F56:I56)</f>
        <v>0</v>
      </c>
      <c r="F56" s="33"/>
      <c r="G56" s="72"/>
      <c r="H56" s="72"/>
      <c r="I56" s="118"/>
      <c r="J56" s="21" t="s">
        <v>430</v>
      </c>
    </row>
    <row r="57" spans="1:10" s="116" customFormat="1" ht="32.1" customHeight="1">
      <c r="A57" s="115" t="s">
        <v>25</v>
      </c>
      <c r="B57" s="48" t="s">
        <v>40</v>
      </c>
      <c r="C57" s="37"/>
      <c r="D57" s="37"/>
      <c r="E57" s="37">
        <f t="shared" si="21"/>
        <v>40000</v>
      </c>
      <c r="F57" s="37"/>
      <c r="G57" s="37"/>
      <c r="H57" s="37"/>
      <c r="I57" s="37">
        <v>40000</v>
      </c>
      <c r="J57" s="48"/>
    </row>
    <row r="58" spans="1:10" ht="12.75" customHeight="1"/>
    <row r="59" spans="1:10" ht="39.950000000000003" customHeight="1">
      <c r="A59" s="171" t="s">
        <v>446</v>
      </c>
      <c r="B59" s="171"/>
      <c r="C59" s="171"/>
      <c r="D59" s="171"/>
      <c r="E59" s="171"/>
      <c r="F59" s="171"/>
      <c r="G59" s="171"/>
      <c r="H59" s="171"/>
      <c r="I59" s="171"/>
      <c r="J59" s="171"/>
    </row>
  </sheetData>
  <mergeCells count="14">
    <mergeCell ref="A59:J59"/>
    <mergeCell ref="A1:J1"/>
    <mergeCell ref="A2:J2"/>
    <mergeCell ref="A3:J3"/>
    <mergeCell ref="A5:A7"/>
    <mergeCell ref="B5:B7"/>
    <mergeCell ref="E6:E7"/>
    <mergeCell ref="F6:I6"/>
    <mergeCell ref="E5:I5"/>
    <mergeCell ref="J5:J7"/>
    <mergeCell ref="C5:D5"/>
    <mergeCell ref="C6:C7"/>
    <mergeCell ref="D6:D7"/>
    <mergeCell ref="I4:J4"/>
  </mergeCells>
  <printOptions horizontalCentered="1"/>
  <pageMargins left="0" right="0" top="0.75" bottom="0.25" header="0.75" footer="0.25"/>
  <pageSetup paperSize="9" scale="90" orientation="landscape" r:id="rId1"/>
  <headerFoot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7"/>
  <sheetViews>
    <sheetView topLeftCell="A28" workbookViewId="0">
      <selection activeCell="A4" sqref="A4"/>
    </sheetView>
  </sheetViews>
  <sheetFormatPr defaultRowHeight="32.1" customHeight="1"/>
  <cols>
    <col min="1" max="1" width="6.28515625" style="121" customWidth="1"/>
    <col min="2" max="2" width="46.7109375" style="122" customWidth="1"/>
    <col min="3" max="7" width="13.7109375" style="123" customWidth="1"/>
    <col min="8" max="8" width="15.7109375" style="123" customWidth="1"/>
    <col min="9" max="9" width="15.7109375" style="122" customWidth="1"/>
    <col min="10" max="10" width="11.140625" style="108" bestFit="1" customWidth="1"/>
    <col min="11" max="16384" width="9.140625" style="108"/>
  </cols>
  <sheetData>
    <row r="1" spans="1:57" s="102" customFormat="1" ht="32.1" customHeight="1">
      <c r="A1" s="172" t="s">
        <v>187</v>
      </c>
      <c r="B1" s="172"/>
      <c r="C1" s="172"/>
      <c r="D1" s="172"/>
      <c r="E1" s="172"/>
      <c r="F1" s="172"/>
      <c r="G1" s="172"/>
      <c r="H1" s="172"/>
      <c r="I1" s="172"/>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row>
    <row r="2" spans="1:57" s="102" customFormat="1" ht="32.1" customHeight="1">
      <c r="A2" s="172" t="s">
        <v>24</v>
      </c>
      <c r="B2" s="172"/>
      <c r="C2" s="172"/>
      <c r="D2" s="172"/>
      <c r="E2" s="172"/>
      <c r="F2" s="172"/>
      <c r="G2" s="172"/>
      <c r="H2" s="172"/>
      <c r="I2" s="172"/>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row>
    <row r="3" spans="1:57" s="102" customFormat="1" ht="32.1" customHeight="1">
      <c r="A3" s="173" t="s">
        <v>444</v>
      </c>
      <c r="B3" s="173"/>
      <c r="C3" s="173"/>
      <c r="D3" s="173"/>
      <c r="E3" s="173"/>
      <c r="F3" s="173"/>
      <c r="G3" s="173"/>
      <c r="H3" s="173"/>
      <c r="I3" s="173"/>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row>
    <row r="4" spans="1:57" ht="32.1" customHeight="1">
      <c r="A4" s="103"/>
      <c r="B4" s="104"/>
      <c r="C4" s="105"/>
      <c r="D4" s="105"/>
      <c r="E4" s="106"/>
      <c r="F4" s="106"/>
      <c r="G4" s="106"/>
      <c r="H4" s="177" t="s">
        <v>1</v>
      </c>
      <c r="I4" s="17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row>
    <row r="5" spans="1:57" s="110" customFormat="1" ht="32.1" customHeight="1">
      <c r="A5" s="178" t="s">
        <v>2</v>
      </c>
      <c r="B5" s="181" t="s">
        <v>23</v>
      </c>
      <c r="C5" s="176" t="s">
        <v>174</v>
      </c>
      <c r="D5" s="176"/>
      <c r="E5" s="186" t="s">
        <v>264</v>
      </c>
      <c r="F5" s="187"/>
      <c r="G5" s="187"/>
      <c r="H5" s="188"/>
      <c r="I5" s="181" t="s">
        <v>3</v>
      </c>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row>
    <row r="6" spans="1:57" s="110" customFormat="1" ht="32.1" customHeight="1">
      <c r="A6" s="179"/>
      <c r="B6" s="182"/>
      <c r="C6" s="176" t="s">
        <v>32</v>
      </c>
      <c r="D6" s="176" t="s">
        <v>170</v>
      </c>
      <c r="E6" s="184" t="s">
        <v>32</v>
      </c>
      <c r="F6" s="186" t="s">
        <v>33</v>
      </c>
      <c r="G6" s="187"/>
      <c r="H6" s="188"/>
      <c r="I6" s="182"/>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row>
    <row r="7" spans="1:57" s="110" customFormat="1" ht="39.950000000000003" customHeight="1">
      <c r="A7" s="180"/>
      <c r="B7" s="183"/>
      <c r="C7" s="176"/>
      <c r="D7" s="176"/>
      <c r="E7" s="185"/>
      <c r="F7" s="111" t="s">
        <v>34</v>
      </c>
      <c r="G7" s="111" t="s">
        <v>35</v>
      </c>
      <c r="H7" s="111" t="s">
        <v>201</v>
      </c>
      <c r="I7" s="183"/>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row>
    <row r="8" spans="1:57" s="110" customFormat="1" ht="32.1" customHeight="1">
      <c r="A8" s="112"/>
      <c r="B8" s="113" t="s">
        <v>4</v>
      </c>
      <c r="C8" s="37">
        <f t="shared" ref="C8:H8" si="0">+C9+C10+C37+C35</f>
        <v>38095</v>
      </c>
      <c r="D8" s="37">
        <f t="shared" si="0"/>
        <v>31456.400000000001</v>
      </c>
      <c r="E8" s="111">
        <f t="shared" si="0"/>
        <v>202199</v>
      </c>
      <c r="F8" s="111">
        <f t="shared" si="0"/>
        <v>46699</v>
      </c>
      <c r="G8" s="111">
        <f t="shared" si="0"/>
        <v>500</v>
      </c>
      <c r="H8" s="111">
        <f t="shared" si="0"/>
        <v>155000</v>
      </c>
      <c r="I8" s="113"/>
      <c r="J8" s="114"/>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row>
    <row r="9" spans="1:57" s="116" customFormat="1" ht="39.950000000000003" customHeight="1">
      <c r="A9" s="115" t="s">
        <v>5</v>
      </c>
      <c r="B9" s="48" t="s">
        <v>36</v>
      </c>
      <c r="C9" s="37"/>
      <c r="D9" s="37"/>
      <c r="E9" s="37">
        <f>+SUM(F9:G9)</f>
        <v>33499</v>
      </c>
      <c r="F9" s="37">
        <v>33499</v>
      </c>
      <c r="G9" s="37"/>
      <c r="H9" s="37"/>
      <c r="I9" s="48"/>
    </row>
    <row r="10" spans="1:57" s="116" customFormat="1" ht="32.1" customHeight="1">
      <c r="A10" s="115" t="s">
        <v>6</v>
      </c>
      <c r="B10" s="48" t="s">
        <v>57</v>
      </c>
      <c r="C10" s="37">
        <f>+C11+C15</f>
        <v>38095</v>
      </c>
      <c r="D10" s="37">
        <f t="shared" ref="D10:H10" si="1">+D11+D15</f>
        <v>31456.400000000001</v>
      </c>
      <c r="E10" s="37">
        <f t="shared" si="1"/>
        <v>18700</v>
      </c>
      <c r="F10" s="37">
        <f t="shared" si="1"/>
        <v>13200</v>
      </c>
      <c r="G10" s="37">
        <f t="shared" si="1"/>
        <v>500</v>
      </c>
      <c r="H10" s="37">
        <f t="shared" si="1"/>
        <v>5000</v>
      </c>
      <c r="I10" s="48"/>
    </row>
    <row r="11" spans="1:57" ht="39.950000000000003" customHeight="1">
      <c r="A11" s="115">
        <v>-1</v>
      </c>
      <c r="B11" s="46" t="s">
        <v>58</v>
      </c>
      <c r="C11" s="117">
        <f>SUM(C12:C14)</f>
        <v>10000</v>
      </c>
      <c r="D11" s="117">
        <f t="shared" ref="D11:H11" si="2">SUM(D12:D14)</f>
        <v>10000</v>
      </c>
      <c r="E11" s="117">
        <f t="shared" si="2"/>
        <v>5500</v>
      </c>
      <c r="F11" s="117">
        <f t="shared" si="2"/>
        <v>0</v>
      </c>
      <c r="G11" s="117">
        <f t="shared" si="2"/>
        <v>500</v>
      </c>
      <c r="H11" s="117">
        <f t="shared" si="2"/>
        <v>5000</v>
      </c>
      <c r="I11" s="36"/>
    </row>
    <row r="12" spans="1:57" ht="32.1" customHeight="1">
      <c r="A12" s="35">
        <v>1</v>
      </c>
      <c r="B12" s="50" t="s">
        <v>59</v>
      </c>
      <c r="C12" s="33">
        <v>2000</v>
      </c>
      <c r="D12" s="33">
        <v>2000</v>
      </c>
      <c r="E12" s="33">
        <f>+SUM(F12:H12)</f>
        <v>500</v>
      </c>
      <c r="F12" s="33"/>
      <c r="G12" s="33">
        <v>500</v>
      </c>
      <c r="H12" s="118"/>
      <c r="I12" s="36"/>
    </row>
    <row r="13" spans="1:57" ht="32.1" customHeight="1">
      <c r="A13" s="35">
        <f>+A12+1</f>
        <v>2</v>
      </c>
      <c r="B13" s="50" t="s">
        <v>207</v>
      </c>
      <c r="C13" s="33">
        <f>+D13</f>
        <v>4000</v>
      </c>
      <c r="D13" s="33">
        <v>4000</v>
      </c>
      <c r="E13" s="33">
        <f>+SUM(F13:H13)</f>
        <v>2500</v>
      </c>
      <c r="F13" s="33"/>
      <c r="G13" s="33"/>
      <c r="H13" s="33">
        <v>2500</v>
      </c>
      <c r="I13" s="36"/>
    </row>
    <row r="14" spans="1:57" ht="32.1" customHeight="1">
      <c r="A14" s="35">
        <f>+A13+1</f>
        <v>3</v>
      </c>
      <c r="B14" s="50" t="s">
        <v>208</v>
      </c>
      <c r="C14" s="33">
        <f>+D14</f>
        <v>4000</v>
      </c>
      <c r="D14" s="33">
        <v>4000</v>
      </c>
      <c r="E14" s="33">
        <f>+SUM(F14:H14)</f>
        <v>2500</v>
      </c>
      <c r="F14" s="33"/>
      <c r="G14" s="33"/>
      <c r="H14" s="33">
        <v>2500</v>
      </c>
      <c r="I14" s="36"/>
    </row>
    <row r="15" spans="1:57" s="116" customFormat="1" ht="39.950000000000003" customHeight="1">
      <c r="A15" s="115">
        <v>-2</v>
      </c>
      <c r="B15" s="48" t="s">
        <v>52</v>
      </c>
      <c r="C15" s="37">
        <f t="shared" ref="C15:H15" si="3">C16+C18+C25</f>
        <v>28095</v>
      </c>
      <c r="D15" s="37">
        <f t="shared" si="3"/>
        <v>21456.400000000001</v>
      </c>
      <c r="E15" s="37">
        <f t="shared" si="3"/>
        <v>13200</v>
      </c>
      <c r="F15" s="37">
        <f t="shared" si="3"/>
        <v>13200</v>
      </c>
      <c r="G15" s="37">
        <f t="shared" si="3"/>
        <v>0</v>
      </c>
      <c r="H15" s="37">
        <f t="shared" si="3"/>
        <v>0</v>
      </c>
      <c r="I15" s="48"/>
    </row>
    <row r="16" spans="1:57" s="116" customFormat="1" ht="32.1" customHeight="1">
      <c r="A16" s="45" t="s">
        <v>26</v>
      </c>
      <c r="B16" s="46" t="s">
        <v>38</v>
      </c>
      <c r="C16" s="37">
        <f t="shared" ref="C16:D16" si="4">C17</f>
        <v>2000</v>
      </c>
      <c r="D16" s="37">
        <f t="shared" si="4"/>
        <v>1200</v>
      </c>
      <c r="E16" s="117">
        <f>+E17</f>
        <v>1000</v>
      </c>
      <c r="F16" s="37">
        <f t="shared" ref="F16" si="5">F17</f>
        <v>1000</v>
      </c>
      <c r="G16" s="37"/>
      <c r="H16" s="37"/>
      <c r="I16" s="48"/>
    </row>
    <row r="17" spans="1:9" ht="32.1" customHeight="1">
      <c r="A17" s="47">
        <v>1</v>
      </c>
      <c r="B17" s="41" t="s">
        <v>209</v>
      </c>
      <c r="C17" s="33">
        <v>2000</v>
      </c>
      <c r="D17" s="33">
        <f>C17*0.6</f>
        <v>1200</v>
      </c>
      <c r="E17" s="33">
        <f>+SUM(F17:H17)</f>
        <v>1000</v>
      </c>
      <c r="F17" s="33">
        <v>1000</v>
      </c>
      <c r="G17" s="33"/>
      <c r="H17" s="33"/>
      <c r="I17" s="36"/>
    </row>
    <row r="18" spans="1:9" s="116" customFormat="1" ht="32.1" customHeight="1">
      <c r="A18" s="45" t="s">
        <v>28</v>
      </c>
      <c r="B18" s="46" t="s">
        <v>29</v>
      </c>
      <c r="C18" s="37">
        <f t="shared" ref="C18:H18" si="6">SUM(C19:C24)</f>
        <v>6633</v>
      </c>
      <c r="D18" s="37">
        <f t="shared" si="6"/>
        <v>6633</v>
      </c>
      <c r="E18" s="37">
        <f t="shared" si="6"/>
        <v>4400</v>
      </c>
      <c r="F18" s="37">
        <f t="shared" si="6"/>
        <v>4400</v>
      </c>
      <c r="G18" s="37">
        <f t="shared" si="6"/>
        <v>0</v>
      </c>
      <c r="H18" s="37">
        <f t="shared" si="6"/>
        <v>0</v>
      </c>
      <c r="I18" s="48"/>
    </row>
    <row r="19" spans="1:9" ht="32.1" customHeight="1">
      <c r="A19" s="47">
        <v>1</v>
      </c>
      <c r="B19" s="36" t="s">
        <v>67</v>
      </c>
      <c r="C19" s="33">
        <v>1833</v>
      </c>
      <c r="D19" s="33">
        <f t="shared" ref="D19:D24" si="7">C19</f>
        <v>1833</v>
      </c>
      <c r="E19" s="33">
        <f t="shared" ref="E19:E37" si="8">+SUM(F19:H19)</f>
        <v>750</v>
      </c>
      <c r="F19" s="33">
        <v>750</v>
      </c>
      <c r="G19" s="33"/>
      <c r="H19" s="33"/>
      <c r="I19" s="52"/>
    </row>
    <row r="20" spans="1:9" ht="39.950000000000003" customHeight="1">
      <c r="A20" s="47">
        <v>2</v>
      </c>
      <c r="B20" s="36" t="s">
        <v>210</v>
      </c>
      <c r="C20" s="33">
        <v>800</v>
      </c>
      <c r="D20" s="33">
        <f t="shared" si="7"/>
        <v>800</v>
      </c>
      <c r="E20" s="33">
        <f t="shared" si="8"/>
        <v>700</v>
      </c>
      <c r="F20" s="33">
        <v>700</v>
      </c>
      <c r="G20" s="33"/>
      <c r="H20" s="33"/>
      <c r="I20" s="52"/>
    </row>
    <row r="21" spans="1:9" ht="39.950000000000003" customHeight="1">
      <c r="A21" s="47">
        <v>3</v>
      </c>
      <c r="B21" s="36" t="s">
        <v>211</v>
      </c>
      <c r="C21" s="33">
        <v>800</v>
      </c>
      <c r="D21" s="33">
        <f t="shared" si="7"/>
        <v>800</v>
      </c>
      <c r="E21" s="33">
        <f t="shared" si="8"/>
        <v>600</v>
      </c>
      <c r="F21" s="33">
        <v>600</v>
      </c>
      <c r="G21" s="33"/>
      <c r="H21" s="33"/>
      <c r="I21" s="52"/>
    </row>
    <row r="22" spans="1:9" ht="32.1" customHeight="1">
      <c r="A22" s="47">
        <v>4</v>
      </c>
      <c r="B22" s="36" t="s">
        <v>212</v>
      </c>
      <c r="C22" s="33">
        <v>800</v>
      </c>
      <c r="D22" s="33">
        <f t="shared" si="7"/>
        <v>800</v>
      </c>
      <c r="E22" s="33">
        <f t="shared" si="8"/>
        <v>600</v>
      </c>
      <c r="F22" s="33">
        <v>600</v>
      </c>
      <c r="G22" s="33"/>
      <c r="H22" s="33"/>
      <c r="I22" s="52"/>
    </row>
    <row r="23" spans="1:9" ht="32.1" customHeight="1">
      <c r="A23" s="47">
        <v>5</v>
      </c>
      <c r="B23" s="36" t="s">
        <v>213</v>
      </c>
      <c r="C23" s="33">
        <v>1500</v>
      </c>
      <c r="D23" s="33">
        <f t="shared" si="7"/>
        <v>1500</v>
      </c>
      <c r="E23" s="33">
        <f t="shared" si="8"/>
        <v>1050</v>
      </c>
      <c r="F23" s="33">
        <v>1050</v>
      </c>
      <c r="G23" s="33"/>
      <c r="H23" s="33"/>
      <c r="I23" s="52"/>
    </row>
    <row r="24" spans="1:9" ht="32.1" customHeight="1">
      <c r="A24" s="47">
        <v>6</v>
      </c>
      <c r="B24" s="36" t="s">
        <v>214</v>
      </c>
      <c r="C24" s="33">
        <v>900</v>
      </c>
      <c r="D24" s="33">
        <f t="shared" si="7"/>
        <v>900</v>
      </c>
      <c r="E24" s="33">
        <f t="shared" si="8"/>
        <v>700</v>
      </c>
      <c r="F24" s="33">
        <v>700</v>
      </c>
      <c r="G24" s="33"/>
      <c r="H24" s="33"/>
      <c r="I24" s="52"/>
    </row>
    <row r="25" spans="1:9" s="116" customFormat="1" ht="32.1" customHeight="1">
      <c r="A25" s="45" t="s">
        <v>30</v>
      </c>
      <c r="B25" s="46" t="s">
        <v>27</v>
      </c>
      <c r="C25" s="37">
        <f t="shared" ref="C25:D25" si="9">SUM(C26:C34)</f>
        <v>19462</v>
      </c>
      <c r="D25" s="37">
        <f t="shared" si="9"/>
        <v>13623.4</v>
      </c>
      <c r="E25" s="37">
        <f t="shared" si="8"/>
        <v>7800</v>
      </c>
      <c r="F25" s="37">
        <f t="shared" ref="F25" si="10">SUM(F26:F34)</f>
        <v>7800</v>
      </c>
      <c r="G25" s="37"/>
      <c r="H25" s="37"/>
      <c r="I25" s="58"/>
    </row>
    <row r="26" spans="1:9" ht="32.1" customHeight="1">
      <c r="A26" s="47">
        <v>1</v>
      </c>
      <c r="B26" s="36" t="s">
        <v>68</v>
      </c>
      <c r="C26" s="33">
        <v>2500</v>
      </c>
      <c r="D26" s="33">
        <f t="shared" ref="D26:D34" si="11">C26*0.7</f>
        <v>1750</v>
      </c>
      <c r="E26" s="33">
        <f t="shared" si="8"/>
        <v>800</v>
      </c>
      <c r="F26" s="33">
        <v>800</v>
      </c>
      <c r="G26" s="33"/>
      <c r="H26" s="33"/>
      <c r="I26" s="52"/>
    </row>
    <row r="27" spans="1:9" ht="32.1" customHeight="1">
      <c r="A27" s="47">
        <v>2</v>
      </c>
      <c r="B27" s="36" t="s">
        <v>69</v>
      </c>
      <c r="C27" s="33">
        <v>2862</v>
      </c>
      <c r="D27" s="33">
        <f t="shared" si="11"/>
        <v>2003.3999999999999</v>
      </c>
      <c r="E27" s="33">
        <f t="shared" si="8"/>
        <v>900</v>
      </c>
      <c r="F27" s="33">
        <v>900</v>
      </c>
      <c r="G27" s="33"/>
      <c r="H27" s="33"/>
      <c r="I27" s="52"/>
    </row>
    <row r="28" spans="1:9" ht="32.1" customHeight="1">
      <c r="A28" s="47">
        <v>3</v>
      </c>
      <c r="B28" s="36" t="s">
        <v>70</v>
      </c>
      <c r="C28" s="33">
        <v>1900</v>
      </c>
      <c r="D28" s="33">
        <f t="shared" si="11"/>
        <v>1330</v>
      </c>
      <c r="E28" s="33">
        <f t="shared" si="8"/>
        <v>500</v>
      </c>
      <c r="F28" s="33">
        <v>500</v>
      </c>
      <c r="G28" s="33"/>
      <c r="H28" s="33"/>
      <c r="I28" s="52"/>
    </row>
    <row r="29" spans="1:9" ht="32.1" customHeight="1">
      <c r="A29" s="47">
        <v>4</v>
      </c>
      <c r="B29" s="36" t="s">
        <v>71</v>
      </c>
      <c r="C29" s="33">
        <v>2400</v>
      </c>
      <c r="D29" s="33">
        <f t="shared" si="11"/>
        <v>1680</v>
      </c>
      <c r="E29" s="33">
        <f t="shared" si="8"/>
        <v>800</v>
      </c>
      <c r="F29" s="33">
        <v>800</v>
      </c>
      <c r="G29" s="33"/>
      <c r="H29" s="33"/>
      <c r="I29" s="52"/>
    </row>
    <row r="30" spans="1:9" ht="32.1" customHeight="1">
      <c r="A30" s="47">
        <v>5</v>
      </c>
      <c r="B30" s="36" t="s">
        <v>215</v>
      </c>
      <c r="C30" s="33">
        <v>1800</v>
      </c>
      <c r="D30" s="33">
        <f t="shared" si="11"/>
        <v>1260</v>
      </c>
      <c r="E30" s="33">
        <f t="shared" si="8"/>
        <v>800</v>
      </c>
      <c r="F30" s="33">
        <v>800</v>
      </c>
      <c r="G30" s="33"/>
      <c r="H30" s="33"/>
      <c r="I30" s="52"/>
    </row>
    <row r="31" spans="1:9" ht="32.1" customHeight="1">
      <c r="A31" s="47">
        <v>6</v>
      </c>
      <c r="B31" s="36" t="s">
        <v>216</v>
      </c>
      <c r="C31" s="33">
        <v>2300</v>
      </c>
      <c r="D31" s="33">
        <f t="shared" si="11"/>
        <v>1610</v>
      </c>
      <c r="E31" s="33">
        <f t="shared" si="8"/>
        <v>1100</v>
      </c>
      <c r="F31" s="33">
        <v>1100</v>
      </c>
      <c r="G31" s="33"/>
      <c r="H31" s="33"/>
      <c r="I31" s="52"/>
    </row>
    <row r="32" spans="1:9" ht="32.1" customHeight="1">
      <c r="A32" s="47">
        <v>7</v>
      </c>
      <c r="B32" s="36" t="s">
        <v>217</v>
      </c>
      <c r="C32" s="33">
        <v>2300</v>
      </c>
      <c r="D32" s="33">
        <f t="shared" si="11"/>
        <v>1610</v>
      </c>
      <c r="E32" s="33">
        <f t="shared" si="8"/>
        <v>1100</v>
      </c>
      <c r="F32" s="33">
        <v>1100</v>
      </c>
      <c r="G32" s="33"/>
      <c r="H32" s="33"/>
      <c r="I32" s="52"/>
    </row>
    <row r="33" spans="1:9" ht="32.1" customHeight="1">
      <c r="A33" s="47">
        <v>8</v>
      </c>
      <c r="B33" s="36" t="s">
        <v>218</v>
      </c>
      <c r="C33" s="33">
        <v>1200</v>
      </c>
      <c r="D33" s="33">
        <f t="shared" si="11"/>
        <v>840</v>
      </c>
      <c r="E33" s="33">
        <f t="shared" si="8"/>
        <v>700</v>
      </c>
      <c r="F33" s="33">
        <v>700</v>
      </c>
      <c r="G33" s="33"/>
      <c r="H33" s="33"/>
      <c r="I33" s="52"/>
    </row>
    <row r="34" spans="1:9" ht="32.1" customHeight="1">
      <c r="A34" s="47">
        <v>9</v>
      </c>
      <c r="B34" s="36" t="s">
        <v>219</v>
      </c>
      <c r="C34" s="33">
        <v>2200</v>
      </c>
      <c r="D34" s="33">
        <f t="shared" si="11"/>
        <v>1540</v>
      </c>
      <c r="E34" s="33">
        <f t="shared" si="8"/>
        <v>1100</v>
      </c>
      <c r="F34" s="33">
        <v>1100</v>
      </c>
      <c r="G34" s="33"/>
      <c r="H34" s="33"/>
      <c r="I34" s="52"/>
    </row>
    <row r="35" spans="1:9" s="116" customFormat="1" ht="32.1" customHeight="1">
      <c r="A35" s="119" t="s">
        <v>25</v>
      </c>
      <c r="B35" s="30" t="s">
        <v>166</v>
      </c>
      <c r="C35" s="37"/>
      <c r="D35" s="37"/>
      <c r="E35" s="37">
        <f t="shared" si="8"/>
        <v>50000</v>
      </c>
      <c r="F35" s="120"/>
      <c r="G35" s="120"/>
      <c r="H35" s="120">
        <v>50000</v>
      </c>
      <c r="I35" s="48"/>
    </row>
    <row r="36" spans="1:9" s="116" customFormat="1" ht="32.1" customHeight="1">
      <c r="A36" s="119" t="s">
        <v>48</v>
      </c>
      <c r="B36" s="30" t="s">
        <v>188</v>
      </c>
      <c r="C36" s="37"/>
      <c r="D36" s="37"/>
      <c r="E36" s="37">
        <f t="shared" si="8"/>
        <v>20000</v>
      </c>
      <c r="F36" s="120"/>
      <c r="G36" s="120"/>
      <c r="H36" s="120">
        <v>20000</v>
      </c>
      <c r="I36" s="48"/>
    </row>
    <row r="37" spans="1:9" s="116" customFormat="1" ht="32.1" customHeight="1">
      <c r="A37" s="115" t="s">
        <v>49</v>
      </c>
      <c r="B37" s="48" t="s">
        <v>40</v>
      </c>
      <c r="C37" s="37"/>
      <c r="D37" s="37"/>
      <c r="E37" s="37">
        <f t="shared" si="8"/>
        <v>100000</v>
      </c>
      <c r="F37" s="37"/>
      <c r="G37" s="37"/>
      <c r="H37" s="37">
        <v>100000</v>
      </c>
      <c r="I37" s="48"/>
    </row>
  </sheetData>
  <mergeCells count="13">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workbookViewId="0">
      <selection activeCell="C8" sqref="C8"/>
    </sheetView>
  </sheetViews>
  <sheetFormatPr defaultRowHeight="32.1" customHeight="1"/>
  <cols>
    <col min="1" max="1" width="6.28515625" style="26" customWidth="1"/>
    <col min="2" max="2" width="60.7109375" style="27" customWidth="1"/>
    <col min="3" max="6" width="12.7109375" style="28" customWidth="1"/>
    <col min="7" max="7" width="15.42578125" style="28" customWidth="1"/>
    <col min="8" max="8" width="18.7109375" style="27" customWidth="1"/>
    <col min="9" max="16384" width="9.140625" style="9"/>
  </cols>
  <sheetData>
    <row r="1" spans="1:55" s="2" customFormat="1" ht="32.1" customHeight="1">
      <c r="A1" s="148" t="s">
        <v>187</v>
      </c>
      <c r="B1" s="148"/>
      <c r="C1" s="148"/>
      <c r="D1" s="148"/>
      <c r="E1" s="148"/>
      <c r="F1" s="148"/>
      <c r="G1" s="148"/>
      <c r="H1" s="14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48" t="s">
        <v>21</v>
      </c>
      <c r="B2" s="148"/>
      <c r="C2" s="148"/>
      <c r="D2" s="148"/>
      <c r="E2" s="148"/>
      <c r="F2" s="148"/>
      <c r="G2" s="148"/>
      <c r="H2" s="148"/>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49" t="s">
        <v>444</v>
      </c>
      <c r="B3" s="149"/>
      <c r="C3" s="149"/>
      <c r="D3" s="149"/>
      <c r="E3" s="149"/>
      <c r="F3" s="149"/>
      <c r="G3" s="149"/>
      <c r="H3" s="149"/>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5"/>
      <c r="B4" s="6"/>
      <c r="C4" s="44"/>
      <c r="D4" s="44"/>
      <c r="E4" s="7"/>
      <c r="F4" s="7"/>
      <c r="G4" s="153" t="s">
        <v>1</v>
      </c>
      <c r="H4" s="153"/>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row>
    <row r="5" spans="1:55" s="4" customFormat="1" ht="32.1" customHeight="1">
      <c r="A5" s="165" t="s">
        <v>2</v>
      </c>
      <c r="B5" s="168" t="s">
        <v>23</v>
      </c>
      <c r="C5" s="152" t="s">
        <v>174</v>
      </c>
      <c r="D5" s="152"/>
      <c r="E5" s="155" t="s">
        <v>264</v>
      </c>
      <c r="F5" s="156"/>
      <c r="G5" s="157"/>
      <c r="H5" s="168" t="s">
        <v>3</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s="4" customFormat="1" ht="32.1" customHeight="1">
      <c r="A6" s="166"/>
      <c r="B6" s="169"/>
      <c r="C6" s="152" t="s">
        <v>32</v>
      </c>
      <c r="D6" s="152" t="s">
        <v>170</v>
      </c>
      <c r="E6" s="158" t="s">
        <v>32</v>
      </c>
      <c r="F6" s="155" t="s">
        <v>33</v>
      </c>
      <c r="G6" s="157"/>
      <c r="H6" s="169"/>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row>
    <row r="7" spans="1:55" s="4" customFormat="1" ht="39.950000000000003" customHeight="1">
      <c r="A7" s="167"/>
      <c r="B7" s="170"/>
      <c r="C7" s="152"/>
      <c r="D7" s="152"/>
      <c r="E7" s="159"/>
      <c r="F7" s="3" t="s">
        <v>34</v>
      </c>
      <c r="G7" s="96" t="s">
        <v>201</v>
      </c>
      <c r="H7" s="17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row>
    <row r="8" spans="1:55" s="4" customFormat="1" ht="32.1" customHeight="1">
      <c r="A8" s="11"/>
      <c r="B8" s="12" t="s">
        <v>4</v>
      </c>
      <c r="C8" s="15">
        <f>+C9+C10+C23+C24+C25</f>
        <v>6240</v>
      </c>
      <c r="D8" s="15">
        <f>+D9+D10+D23+D24+D25</f>
        <v>4604</v>
      </c>
      <c r="E8" s="15">
        <f>+E9+E10+E23+E24+E25</f>
        <v>523395</v>
      </c>
      <c r="F8" s="15">
        <f>+F9+F10+F23+F24+F25</f>
        <v>31045</v>
      </c>
      <c r="G8" s="15">
        <f>+G9+G10+G23+G24+G25</f>
        <v>492350</v>
      </c>
      <c r="H8" s="12"/>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row>
    <row r="9" spans="1:55" s="17" customFormat="1" ht="32.1" customHeight="1">
      <c r="A9" s="13" t="s">
        <v>5</v>
      </c>
      <c r="B9" s="14" t="s">
        <v>36</v>
      </c>
      <c r="C9" s="15"/>
      <c r="D9" s="15"/>
      <c r="E9" s="15">
        <f>+SUM(F9:F9)</f>
        <v>24475</v>
      </c>
      <c r="F9" s="15">
        <v>24475</v>
      </c>
      <c r="G9" s="15"/>
      <c r="H9" s="14"/>
    </row>
    <row r="10" spans="1:55" s="17" customFormat="1" ht="32.1" customHeight="1">
      <c r="A10" s="13" t="s">
        <v>6</v>
      </c>
      <c r="B10" s="14" t="s">
        <v>57</v>
      </c>
      <c r="C10" s="15">
        <f>+C11+C13+C20</f>
        <v>6240</v>
      </c>
      <c r="D10" s="15">
        <f t="shared" ref="D10:G10" si="0">+D11+D13+D20</f>
        <v>4604</v>
      </c>
      <c r="E10" s="15">
        <f t="shared" si="0"/>
        <v>7970</v>
      </c>
      <c r="F10" s="15">
        <f t="shared" si="0"/>
        <v>6570</v>
      </c>
      <c r="G10" s="15">
        <f t="shared" si="0"/>
        <v>1400</v>
      </c>
      <c r="H10" s="14"/>
    </row>
    <row r="11" spans="1:55" ht="32.1" customHeight="1">
      <c r="A11" s="18">
        <v>-1</v>
      </c>
      <c r="B11" s="19" t="s">
        <v>58</v>
      </c>
      <c r="C11" s="20">
        <f>SUM(C12:C12)</f>
        <v>2000</v>
      </c>
      <c r="D11" s="20">
        <f>SUM(D12:D12)</f>
        <v>2000</v>
      </c>
      <c r="E11" s="20">
        <f>SUM(E12:E12)</f>
        <v>1400</v>
      </c>
      <c r="F11" s="20">
        <f t="shared" ref="F11:G11" si="1">SUM(F12:F12)</f>
        <v>0</v>
      </c>
      <c r="G11" s="20">
        <f t="shared" si="1"/>
        <v>1400</v>
      </c>
      <c r="H11" s="21"/>
    </row>
    <row r="12" spans="1:55" ht="32.1" customHeight="1">
      <c r="A12" s="22">
        <v>1</v>
      </c>
      <c r="B12" s="49" t="s">
        <v>202</v>
      </c>
      <c r="C12" s="24">
        <v>2000</v>
      </c>
      <c r="D12" s="24">
        <v>2000</v>
      </c>
      <c r="E12" s="24">
        <f>+SUM(F12:G12)</f>
        <v>1400</v>
      </c>
      <c r="F12" s="24"/>
      <c r="G12" s="24">
        <v>1400</v>
      </c>
      <c r="H12" s="21"/>
    </row>
    <row r="13" spans="1:55" s="17" customFormat="1" ht="39.950000000000003" customHeight="1">
      <c r="A13" s="13">
        <v>-2</v>
      </c>
      <c r="B13" s="14" t="s">
        <v>52</v>
      </c>
      <c r="C13" s="37">
        <f>+C14+C18</f>
        <v>4240</v>
      </c>
      <c r="D13" s="37">
        <f t="shared" ref="D13:G13" si="2">+D14+D18</f>
        <v>2604</v>
      </c>
      <c r="E13" s="37">
        <f t="shared" si="2"/>
        <v>2510</v>
      </c>
      <c r="F13" s="37">
        <f t="shared" si="2"/>
        <v>2510</v>
      </c>
      <c r="G13" s="37">
        <f t="shared" si="2"/>
        <v>0</v>
      </c>
      <c r="H13" s="14"/>
    </row>
    <row r="14" spans="1:55" s="17" customFormat="1" ht="32.1" customHeight="1">
      <c r="A14" s="45" t="s">
        <v>26</v>
      </c>
      <c r="B14" s="46" t="s">
        <v>38</v>
      </c>
      <c r="C14" s="37">
        <f t="shared" ref="C14:G14" si="3">SUM(C15:C17)</f>
        <v>3640</v>
      </c>
      <c r="D14" s="37">
        <f t="shared" si="3"/>
        <v>2184</v>
      </c>
      <c r="E14" s="37">
        <f t="shared" si="3"/>
        <v>2110</v>
      </c>
      <c r="F14" s="37">
        <f t="shared" si="3"/>
        <v>2110</v>
      </c>
      <c r="G14" s="37">
        <f t="shared" si="3"/>
        <v>0</v>
      </c>
      <c r="H14" s="14"/>
    </row>
    <row r="15" spans="1:55" ht="32.1" customHeight="1">
      <c r="A15" s="47">
        <v>1</v>
      </c>
      <c r="B15" s="41" t="s">
        <v>206</v>
      </c>
      <c r="C15" s="33">
        <v>1490</v>
      </c>
      <c r="D15" s="33">
        <v>894</v>
      </c>
      <c r="E15" s="24">
        <f>+SUM(F15:G15)</f>
        <v>840</v>
      </c>
      <c r="F15" s="33">
        <v>840</v>
      </c>
      <c r="G15" s="25"/>
      <c r="H15" s="21"/>
    </row>
    <row r="16" spans="1:55" ht="32.1" customHeight="1">
      <c r="A16" s="47">
        <v>2</v>
      </c>
      <c r="B16" s="41" t="s">
        <v>203</v>
      </c>
      <c r="C16" s="33">
        <v>650</v>
      </c>
      <c r="D16" s="33">
        <v>390</v>
      </c>
      <c r="E16" s="24">
        <f>+SUM(F16:G16)</f>
        <v>370</v>
      </c>
      <c r="F16" s="33">
        <v>370</v>
      </c>
      <c r="G16" s="25"/>
      <c r="H16" s="21"/>
    </row>
    <row r="17" spans="1:8" ht="32.1" customHeight="1">
      <c r="A17" s="47">
        <v>3</v>
      </c>
      <c r="B17" s="41" t="s">
        <v>204</v>
      </c>
      <c r="C17" s="33">
        <v>1500</v>
      </c>
      <c r="D17" s="33">
        <v>900</v>
      </c>
      <c r="E17" s="24">
        <f>+SUM(F17:G17)</f>
        <v>900</v>
      </c>
      <c r="F17" s="33">
        <v>900</v>
      </c>
      <c r="G17" s="25"/>
      <c r="H17" s="21"/>
    </row>
    <row r="18" spans="1:8" s="17" customFormat="1" ht="32.1" customHeight="1">
      <c r="A18" s="45" t="s">
        <v>28</v>
      </c>
      <c r="B18" s="46" t="s">
        <v>27</v>
      </c>
      <c r="C18" s="37">
        <f>+C19</f>
        <v>600</v>
      </c>
      <c r="D18" s="37">
        <f t="shared" ref="D18:G18" si="4">+D19</f>
        <v>420</v>
      </c>
      <c r="E18" s="37">
        <f t="shared" si="4"/>
        <v>400</v>
      </c>
      <c r="F18" s="37">
        <f t="shared" si="4"/>
        <v>400</v>
      </c>
      <c r="G18" s="37">
        <f t="shared" si="4"/>
        <v>0</v>
      </c>
      <c r="H18" s="14"/>
    </row>
    <row r="19" spans="1:8" ht="32.1" customHeight="1">
      <c r="A19" s="47">
        <v>1</v>
      </c>
      <c r="B19" s="41" t="s">
        <v>205</v>
      </c>
      <c r="C19" s="33">
        <v>600</v>
      </c>
      <c r="D19" s="33">
        <v>420</v>
      </c>
      <c r="E19" s="24">
        <f>+SUM(F19:G19)</f>
        <v>400</v>
      </c>
      <c r="F19" s="33">
        <v>400</v>
      </c>
      <c r="G19" s="25"/>
      <c r="H19" s="21"/>
    </row>
    <row r="20" spans="1:8" s="17" customFormat="1" ht="39.950000000000003" customHeight="1">
      <c r="A20" s="18">
        <v>-3</v>
      </c>
      <c r="B20" s="48" t="s">
        <v>130</v>
      </c>
      <c r="C20" s="37">
        <f>+SUM(C21:C22)</f>
        <v>0</v>
      </c>
      <c r="D20" s="37">
        <f t="shared" ref="D20:G20" si="5">+SUM(D21:D22)</f>
        <v>0</v>
      </c>
      <c r="E20" s="37">
        <f t="shared" si="5"/>
        <v>4060</v>
      </c>
      <c r="F20" s="37">
        <f t="shared" si="5"/>
        <v>4060</v>
      </c>
      <c r="G20" s="37">
        <f t="shared" si="5"/>
        <v>0</v>
      </c>
      <c r="H20" s="14"/>
    </row>
    <row r="21" spans="1:8" ht="32.1" customHeight="1">
      <c r="A21" s="47">
        <v>1</v>
      </c>
      <c r="B21" s="71" t="s">
        <v>131</v>
      </c>
      <c r="C21" s="33"/>
      <c r="D21" s="33"/>
      <c r="E21" s="33">
        <f>+SUM(F21:G21)</f>
        <v>1560</v>
      </c>
      <c r="F21" s="33">
        <v>1560</v>
      </c>
      <c r="G21" s="25"/>
      <c r="H21" s="21"/>
    </row>
    <row r="22" spans="1:8" ht="32.1" customHeight="1">
      <c r="A22" s="85">
        <f>+A21+1</f>
        <v>2</v>
      </c>
      <c r="B22" s="71" t="s">
        <v>132</v>
      </c>
      <c r="C22" s="33"/>
      <c r="D22" s="33"/>
      <c r="E22" s="33">
        <f>+SUM(F22:G22)</f>
        <v>2500</v>
      </c>
      <c r="F22" s="87">
        <v>2500</v>
      </c>
      <c r="G22" s="88"/>
      <c r="H22" s="21"/>
    </row>
    <row r="23" spans="1:8" s="17" customFormat="1" ht="32.1" customHeight="1">
      <c r="A23" s="29" t="s">
        <v>25</v>
      </c>
      <c r="B23" s="30" t="s">
        <v>189</v>
      </c>
      <c r="C23" s="37"/>
      <c r="D23" s="37"/>
      <c r="E23" s="15">
        <f>+SUM(F23:G23)</f>
        <v>260950</v>
      </c>
      <c r="F23" s="31"/>
      <c r="G23" s="31">
        <v>260950</v>
      </c>
      <c r="H23" s="14"/>
    </row>
    <row r="24" spans="1:8" s="17" customFormat="1" ht="32.1" customHeight="1">
      <c r="A24" s="29" t="s">
        <v>48</v>
      </c>
      <c r="B24" s="30" t="s">
        <v>188</v>
      </c>
      <c r="C24" s="37"/>
      <c r="D24" s="37"/>
      <c r="E24" s="15">
        <f>+SUM(F24:G24)</f>
        <v>30000</v>
      </c>
      <c r="F24" s="31"/>
      <c r="G24" s="31">
        <v>30000</v>
      </c>
      <c r="H24" s="14"/>
    </row>
    <row r="25" spans="1:8" s="17" customFormat="1" ht="32.1" customHeight="1">
      <c r="A25" s="13" t="s">
        <v>49</v>
      </c>
      <c r="B25" s="14" t="s">
        <v>40</v>
      </c>
      <c r="C25" s="15"/>
      <c r="D25" s="15"/>
      <c r="E25" s="15">
        <f>+SUM(F25:G25)</f>
        <v>200000</v>
      </c>
      <c r="F25" s="15"/>
      <c r="G25" s="15">
        <v>200000</v>
      </c>
      <c r="H25" s="14"/>
    </row>
    <row r="26" spans="1:8" ht="26.25" customHeight="1"/>
  </sheetData>
  <mergeCells count="13">
    <mergeCell ref="A1:H1"/>
    <mergeCell ref="A2:H2"/>
    <mergeCell ref="A3:H3"/>
    <mergeCell ref="A5:A7"/>
    <mergeCell ref="B5:B7"/>
    <mergeCell ref="E6:E7"/>
    <mergeCell ref="F6:G6"/>
    <mergeCell ref="E5:G5"/>
    <mergeCell ref="H5:H7"/>
    <mergeCell ref="C5:D5"/>
    <mergeCell ref="C6:C7"/>
    <mergeCell ref="D6:D7"/>
    <mergeCell ref="G4:H4"/>
  </mergeCells>
  <printOptions horizontalCentered="1"/>
  <pageMargins left="0" right="0" top="0.75" bottom="0.25" header="0.75" footer="0.25"/>
  <pageSetup paperSize="9" scale="90" orientation="landscape" r:id="rId1"/>
  <headerFoot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4"/>
  <sheetViews>
    <sheetView workbookViewId="0">
      <selection activeCell="C14" sqref="C14"/>
    </sheetView>
  </sheetViews>
  <sheetFormatPr defaultRowHeight="32.1" customHeight="1"/>
  <cols>
    <col min="1" max="1" width="6.7109375" style="26" customWidth="1"/>
    <col min="2" max="2" width="46.7109375" style="27" customWidth="1"/>
    <col min="3" max="7" width="13.7109375" style="28" customWidth="1"/>
    <col min="8" max="8" width="15.7109375" style="28" customWidth="1"/>
    <col min="9" max="9" width="15.7109375" style="27" customWidth="1"/>
    <col min="10" max="10" width="17.28515625" style="9" customWidth="1"/>
    <col min="11" max="16384" width="9.140625" style="9"/>
  </cols>
  <sheetData>
    <row r="1" spans="1:57" s="2" customFormat="1" ht="30.95"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2" customFormat="1" ht="30.95" customHeight="1">
      <c r="A2" s="148" t="s">
        <v>0</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s="2" customFormat="1" ht="30.95"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30.95"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7" s="4" customFormat="1" ht="30.95" customHeight="1">
      <c r="A5" s="165" t="s">
        <v>2</v>
      </c>
      <c r="B5" s="168" t="s">
        <v>23</v>
      </c>
      <c r="C5" s="152" t="s">
        <v>174</v>
      </c>
      <c r="D5" s="152"/>
      <c r="E5" s="155" t="s">
        <v>264</v>
      </c>
      <c r="F5" s="156"/>
      <c r="G5" s="156"/>
      <c r="H5" s="157"/>
      <c r="I5" s="168" t="s">
        <v>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row>
    <row r="6" spans="1:57" s="4" customFormat="1" ht="30.95" customHeight="1">
      <c r="A6" s="166"/>
      <c r="B6" s="169"/>
      <c r="C6" s="152" t="s">
        <v>32</v>
      </c>
      <c r="D6" s="152" t="s">
        <v>170</v>
      </c>
      <c r="E6" s="158" t="s">
        <v>32</v>
      </c>
      <c r="F6" s="155" t="s">
        <v>33</v>
      </c>
      <c r="G6" s="156"/>
      <c r="H6" s="157"/>
      <c r="I6" s="169"/>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row>
    <row r="7" spans="1:57" s="4" customFormat="1" ht="39.950000000000003" customHeight="1">
      <c r="A7" s="167"/>
      <c r="B7" s="170"/>
      <c r="C7" s="152"/>
      <c r="D7" s="152"/>
      <c r="E7" s="159"/>
      <c r="F7" s="3" t="s">
        <v>34</v>
      </c>
      <c r="G7" s="3" t="s">
        <v>35</v>
      </c>
      <c r="H7" s="96" t="s">
        <v>201</v>
      </c>
      <c r="I7" s="17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row>
    <row r="8" spans="1:57" s="4" customFormat="1" ht="30.95" customHeight="1">
      <c r="A8" s="11"/>
      <c r="B8" s="12" t="s">
        <v>4</v>
      </c>
      <c r="C8" s="15">
        <f>+C9+C10+C34+C33</f>
        <v>26347</v>
      </c>
      <c r="D8" s="15">
        <f t="shared" ref="D8:H8" si="0">+D9+D10+D34+D33</f>
        <v>21012</v>
      </c>
      <c r="E8" s="15">
        <f t="shared" si="0"/>
        <v>313194</v>
      </c>
      <c r="F8" s="15">
        <f t="shared" si="0"/>
        <v>41894</v>
      </c>
      <c r="G8" s="15">
        <f t="shared" si="0"/>
        <v>1300</v>
      </c>
      <c r="H8" s="15">
        <f t="shared" si="0"/>
        <v>270000</v>
      </c>
      <c r="I8" s="12"/>
      <c r="J8" s="32"/>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row>
    <row r="9" spans="1:57" s="17" customFormat="1" ht="39.950000000000003" customHeight="1">
      <c r="A9" s="13" t="s">
        <v>5</v>
      </c>
      <c r="B9" s="14" t="s">
        <v>36</v>
      </c>
      <c r="C9" s="15"/>
      <c r="D9" s="15"/>
      <c r="E9" s="15">
        <f>+SUM(F9:G9)</f>
        <v>29944</v>
      </c>
      <c r="F9" s="15">
        <v>29944</v>
      </c>
      <c r="G9" s="15"/>
      <c r="H9" s="15"/>
      <c r="I9" s="14"/>
      <c r="J9" s="16">
        <f>+F9+HA!F9+ĐB!F9+ĐL!F9+DX!G11+QS!G11+NS!F9+TB!F9+NT!F9+PN!F9+HĐ!F9+TP!G11+NTM!G11+BTM!G11+PS!F9+NG!G11+ĐG!G11+TG!G11</f>
        <v>451212</v>
      </c>
      <c r="K9" s="16"/>
    </row>
    <row r="10" spans="1:57" s="17" customFormat="1" ht="30.95" customHeight="1">
      <c r="A10" s="13" t="s">
        <v>6</v>
      </c>
      <c r="B10" s="14" t="s">
        <v>57</v>
      </c>
      <c r="C10" s="15">
        <f>+C11+C13+C14+C31</f>
        <v>26347</v>
      </c>
      <c r="D10" s="15">
        <f t="shared" ref="D10:H10" si="1">+D11+D13+D14+D31</f>
        <v>21012</v>
      </c>
      <c r="E10" s="15">
        <f t="shared" si="1"/>
        <v>13250</v>
      </c>
      <c r="F10" s="15">
        <f t="shared" si="1"/>
        <v>11950</v>
      </c>
      <c r="G10" s="15">
        <f t="shared" si="1"/>
        <v>1300</v>
      </c>
      <c r="H10" s="15">
        <f t="shared" si="1"/>
        <v>0</v>
      </c>
      <c r="I10" s="14"/>
      <c r="J10" s="16"/>
    </row>
    <row r="11" spans="1:57" ht="39" customHeight="1">
      <c r="A11" s="18">
        <v>-1</v>
      </c>
      <c r="B11" s="19" t="s">
        <v>58</v>
      </c>
      <c r="C11" s="20">
        <f>SUM(C12:C12)</f>
        <v>4115</v>
      </c>
      <c r="D11" s="20">
        <f>SUM(D12:D12)</f>
        <v>4000</v>
      </c>
      <c r="E11" s="20">
        <f t="shared" ref="E11:H11" si="2">SUM(E12:E12)</f>
        <v>1300</v>
      </c>
      <c r="F11" s="20">
        <f t="shared" si="2"/>
        <v>0</v>
      </c>
      <c r="G11" s="20">
        <f t="shared" si="2"/>
        <v>1300</v>
      </c>
      <c r="H11" s="20">
        <f t="shared" si="2"/>
        <v>0</v>
      </c>
      <c r="I11" s="21"/>
      <c r="J11" s="77"/>
    </row>
    <row r="12" spans="1:57" ht="30.95" customHeight="1">
      <c r="A12" s="22">
        <v>1</v>
      </c>
      <c r="B12" s="23" t="s">
        <v>50</v>
      </c>
      <c r="C12" s="33">
        <v>4115</v>
      </c>
      <c r="D12" s="24">
        <v>4000</v>
      </c>
      <c r="E12" s="24">
        <f>+SUM(F12:H12)</f>
        <v>1300</v>
      </c>
      <c r="F12" s="24"/>
      <c r="G12" s="24">
        <v>1300</v>
      </c>
      <c r="H12" s="25"/>
      <c r="I12" s="21"/>
    </row>
    <row r="13" spans="1:57" ht="39" customHeight="1">
      <c r="A13" s="18">
        <v>-2</v>
      </c>
      <c r="B13" s="19" t="s">
        <v>51</v>
      </c>
      <c r="C13" s="70"/>
      <c r="D13" s="70"/>
      <c r="E13" s="15">
        <f>+SUM(F13:H13)</f>
        <v>400</v>
      </c>
      <c r="F13" s="20">
        <v>400</v>
      </c>
      <c r="G13" s="20"/>
      <c r="H13" s="20"/>
      <c r="I13" s="21"/>
    </row>
    <row r="14" spans="1:57" s="17" customFormat="1" ht="39" customHeight="1">
      <c r="A14" s="13">
        <v>-3</v>
      </c>
      <c r="B14" s="14" t="s">
        <v>52</v>
      </c>
      <c r="C14" s="37">
        <f t="shared" ref="C14:H14" si="3">C25+C15</f>
        <v>22232</v>
      </c>
      <c r="D14" s="37">
        <f t="shared" si="3"/>
        <v>17012</v>
      </c>
      <c r="E14" s="37">
        <f t="shared" si="3"/>
        <v>8550</v>
      </c>
      <c r="F14" s="37">
        <f t="shared" si="3"/>
        <v>8550</v>
      </c>
      <c r="G14" s="37">
        <f t="shared" si="3"/>
        <v>0</v>
      </c>
      <c r="H14" s="37">
        <f t="shared" si="3"/>
        <v>0</v>
      </c>
      <c r="I14" s="14"/>
    </row>
    <row r="15" spans="1:57" s="17" customFormat="1" ht="30.95" customHeight="1">
      <c r="A15" s="45" t="s">
        <v>26</v>
      </c>
      <c r="B15" s="46" t="s">
        <v>38</v>
      </c>
      <c r="C15" s="37">
        <f t="shared" ref="C15:H15" si="4">SUM(C16:C24)</f>
        <v>13050</v>
      </c>
      <c r="D15" s="37">
        <f t="shared" si="4"/>
        <v>7830</v>
      </c>
      <c r="E15" s="37">
        <f t="shared" si="4"/>
        <v>4750</v>
      </c>
      <c r="F15" s="37">
        <f t="shared" si="4"/>
        <v>4750</v>
      </c>
      <c r="G15" s="37">
        <f t="shared" si="4"/>
        <v>0</v>
      </c>
      <c r="H15" s="37">
        <f t="shared" si="4"/>
        <v>0</v>
      </c>
      <c r="I15" s="14"/>
    </row>
    <row r="16" spans="1:57" ht="30.95" customHeight="1">
      <c r="A16" s="47">
        <v>1</v>
      </c>
      <c r="B16" s="36" t="s">
        <v>54</v>
      </c>
      <c r="C16" s="33">
        <f>2*900</f>
        <v>1800</v>
      </c>
      <c r="D16" s="33">
        <f t="shared" ref="D16:D24" si="5">C16*0.6</f>
        <v>1080</v>
      </c>
      <c r="E16" s="33">
        <f t="shared" ref="E16:E24" si="6">+SUM(F16:H16)</f>
        <v>110</v>
      </c>
      <c r="F16" s="33">
        <v>110</v>
      </c>
      <c r="G16" s="24"/>
      <c r="H16" s="25"/>
      <c r="I16" s="21"/>
    </row>
    <row r="17" spans="1:9" ht="30.95" customHeight="1">
      <c r="A17" s="47">
        <v>2</v>
      </c>
      <c r="B17" s="36" t="s">
        <v>53</v>
      </c>
      <c r="C17" s="33">
        <v>1800</v>
      </c>
      <c r="D17" s="33">
        <f t="shared" si="5"/>
        <v>1080</v>
      </c>
      <c r="E17" s="33">
        <f t="shared" si="6"/>
        <v>280</v>
      </c>
      <c r="F17" s="33">
        <v>280</v>
      </c>
      <c r="G17" s="24"/>
      <c r="H17" s="25"/>
      <c r="I17" s="21"/>
    </row>
    <row r="18" spans="1:9" ht="30.95" customHeight="1">
      <c r="A18" s="47">
        <v>3</v>
      </c>
      <c r="B18" s="36" t="s">
        <v>191</v>
      </c>
      <c r="C18" s="33">
        <v>900</v>
      </c>
      <c r="D18" s="33">
        <f t="shared" si="5"/>
        <v>540</v>
      </c>
      <c r="E18" s="33">
        <f t="shared" si="6"/>
        <v>500</v>
      </c>
      <c r="F18" s="33">
        <v>500</v>
      </c>
      <c r="G18" s="24"/>
      <c r="H18" s="25"/>
      <c r="I18" s="21"/>
    </row>
    <row r="19" spans="1:9" ht="30.95" customHeight="1">
      <c r="A19" s="47">
        <v>4</v>
      </c>
      <c r="B19" s="36" t="s">
        <v>192</v>
      </c>
      <c r="C19" s="33">
        <v>1350</v>
      </c>
      <c r="D19" s="33">
        <f t="shared" si="5"/>
        <v>810</v>
      </c>
      <c r="E19" s="33">
        <f t="shared" si="6"/>
        <v>700</v>
      </c>
      <c r="F19" s="33">
        <v>700</v>
      </c>
      <c r="G19" s="24"/>
      <c r="H19" s="25"/>
      <c r="I19" s="21"/>
    </row>
    <row r="20" spans="1:9" ht="30.95" customHeight="1">
      <c r="A20" s="47">
        <v>5</v>
      </c>
      <c r="B20" s="36" t="s">
        <v>193</v>
      </c>
      <c r="C20" s="33">
        <v>1350</v>
      </c>
      <c r="D20" s="33">
        <f t="shared" si="5"/>
        <v>810</v>
      </c>
      <c r="E20" s="33">
        <f t="shared" si="6"/>
        <v>690</v>
      </c>
      <c r="F20" s="33">
        <v>690</v>
      </c>
      <c r="G20" s="24"/>
      <c r="H20" s="25"/>
      <c r="I20" s="21"/>
    </row>
    <row r="21" spans="1:9" ht="30.95" customHeight="1">
      <c r="A21" s="47">
        <v>6</v>
      </c>
      <c r="B21" s="36" t="s">
        <v>194</v>
      </c>
      <c r="C21" s="33">
        <v>1350</v>
      </c>
      <c r="D21" s="33">
        <f t="shared" si="5"/>
        <v>810</v>
      </c>
      <c r="E21" s="33">
        <f t="shared" si="6"/>
        <v>500</v>
      </c>
      <c r="F21" s="33">
        <v>500</v>
      </c>
      <c r="G21" s="24"/>
      <c r="H21" s="25"/>
      <c r="I21" s="21"/>
    </row>
    <row r="22" spans="1:9" ht="39" customHeight="1">
      <c r="A22" s="47">
        <v>7</v>
      </c>
      <c r="B22" s="36" t="s">
        <v>195</v>
      </c>
      <c r="C22" s="33">
        <v>1350</v>
      </c>
      <c r="D22" s="33">
        <f t="shared" si="5"/>
        <v>810</v>
      </c>
      <c r="E22" s="33">
        <f t="shared" si="6"/>
        <v>670</v>
      </c>
      <c r="F22" s="33">
        <v>670</v>
      </c>
      <c r="G22" s="24"/>
      <c r="H22" s="25"/>
      <c r="I22" s="21"/>
    </row>
    <row r="23" spans="1:9" ht="32.1" customHeight="1">
      <c r="A23" s="47">
        <v>8</v>
      </c>
      <c r="B23" s="36" t="s">
        <v>196</v>
      </c>
      <c r="C23" s="33">
        <v>1800</v>
      </c>
      <c r="D23" s="33">
        <f t="shared" si="5"/>
        <v>1080</v>
      </c>
      <c r="E23" s="33">
        <f t="shared" si="6"/>
        <v>700</v>
      </c>
      <c r="F23" s="33">
        <v>700</v>
      </c>
      <c r="G23" s="24"/>
      <c r="H23" s="25"/>
      <c r="I23" s="21"/>
    </row>
    <row r="24" spans="1:9" ht="30.95" customHeight="1">
      <c r="A24" s="47">
        <v>9</v>
      </c>
      <c r="B24" s="36" t="s">
        <v>197</v>
      </c>
      <c r="C24" s="33">
        <v>1350</v>
      </c>
      <c r="D24" s="33">
        <f t="shared" si="5"/>
        <v>810</v>
      </c>
      <c r="E24" s="33">
        <f t="shared" si="6"/>
        <v>600</v>
      </c>
      <c r="F24" s="33">
        <v>600</v>
      </c>
      <c r="G24" s="24"/>
      <c r="H24" s="25"/>
      <c r="I24" s="21"/>
    </row>
    <row r="25" spans="1:9" s="17" customFormat="1" ht="30.95" customHeight="1">
      <c r="A25" s="45" t="s">
        <v>28</v>
      </c>
      <c r="B25" s="46" t="s">
        <v>29</v>
      </c>
      <c r="C25" s="37">
        <f t="shared" ref="C25:H25" si="7">SUM(C26:C30)</f>
        <v>9182</v>
      </c>
      <c r="D25" s="37">
        <f t="shared" si="7"/>
        <v>9182</v>
      </c>
      <c r="E25" s="37">
        <f t="shared" si="7"/>
        <v>3800</v>
      </c>
      <c r="F25" s="37">
        <f t="shared" si="7"/>
        <v>3800</v>
      </c>
      <c r="G25" s="37">
        <f t="shared" si="7"/>
        <v>0</v>
      </c>
      <c r="H25" s="37">
        <f t="shared" si="7"/>
        <v>0</v>
      </c>
      <c r="I25" s="14"/>
    </row>
    <row r="26" spans="1:9" ht="39.950000000000003" customHeight="1">
      <c r="A26" s="47">
        <v>1</v>
      </c>
      <c r="B26" s="36" t="s">
        <v>39</v>
      </c>
      <c r="C26" s="33">
        <v>1700</v>
      </c>
      <c r="D26" s="33">
        <f>C26</f>
        <v>1700</v>
      </c>
      <c r="E26" s="33">
        <f t="shared" ref="E26:E34" si="8">+SUM(F26:H26)</f>
        <v>100</v>
      </c>
      <c r="F26" s="33">
        <v>100</v>
      </c>
      <c r="G26" s="33"/>
      <c r="H26" s="33"/>
      <c r="I26" s="21"/>
    </row>
    <row r="27" spans="1:9" ht="39" customHeight="1">
      <c r="A27" s="47">
        <v>2</v>
      </c>
      <c r="B27" s="36" t="s">
        <v>55</v>
      </c>
      <c r="C27" s="33">
        <v>2582</v>
      </c>
      <c r="D27" s="33">
        <f>C27</f>
        <v>2582</v>
      </c>
      <c r="E27" s="33">
        <f t="shared" si="8"/>
        <v>1000</v>
      </c>
      <c r="F27" s="33">
        <v>1000</v>
      </c>
      <c r="G27" s="24"/>
      <c r="H27" s="25"/>
      <c r="I27" s="21"/>
    </row>
    <row r="28" spans="1:9" ht="30.95" customHeight="1">
      <c r="A28" s="47">
        <v>3</v>
      </c>
      <c r="B28" s="36" t="s">
        <v>198</v>
      </c>
      <c r="C28" s="33">
        <v>1800</v>
      </c>
      <c r="D28" s="33">
        <f>C28</f>
        <v>1800</v>
      </c>
      <c r="E28" s="33">
        <f t="shared" si="8"/>
        <v>850</v>
      </c>
      <c r="F28" s="33">
        <v>850</v>
      </c>
      <c r="G28" s="24"/>
      <c r="H28" s="25"/>
      <c r="I28" s="21"/>
    </row>
    <row r="29" spans="1:9" ht="30.95" customHeight="1">
      <c r="A29" s="47">
        <v>4</v>
      </c>
      <c r="B29" s="36" t="s">
        <v>199</v>
      </c>
      <c r="C29" s="33">
        <v>1800</v>
      </c>
      <c r="D29" s="33">
        <f>C29</f>
        <v>1800</v>
      </c>
      <c r="E29" s="33">
        <f t="shared" si="8"/>
        <v>850</v>
      </c>
      <c r="F29" s="33">
        <v>850</v>
      </c>
      <c r="G29" s="33"/>
      <c r="H29" s="33"/>
      <c r="I29" s="21"/>
    </row>
    <row r="30" spans="1:9" ht="39" customHeight="1">
      <c r="A30" s="47">
        <v>5</v>
      </c>
      <c r="B30" s="36" t="s">
        <v>200</v>
      </c>
      <c r="C30" s="33">
        <v>1300</v>
      </c>
      <c r="D30" s="33">
        <f>C30</f>
        <v>1300</v>
      </c>
      <c r="E30" s="33">
        <f t="shared" si="8"/>
        <v>1000</v>
      </c>
      <c r="F30" s="33">
        <v>1000</v>
      </c>
      <c r="G30" s="24"/>
      <c r="H30" s="25"/>
      <c r="I30" s="21"/>
    </row>
    <row r="31" spans="1:9" s="17" customFormat="1" ht="39" customHeight="1">
      <c r="A31" s="13">
        <v>-4</v>
      </c>
      <c r="B31" s="48" t="s">
        <v>130</v>
      </c>
      <c r="C31" s="37">
        <f>+C32</f>
        <v>0</v>
      </c>
      <c r="D31" s="37">
        <f t="shared" ref="D31:H31" si="9">+D32</f>
        <v>0</v>
      </c>
      <c r="E31" s="37">
        <f t="shared" si="9"/>
        <v>3000</v>
      </c>
      <c r="F31" s="37">
        <f t="shared" si="9"/>
        <v>3000</v>
      </c>
      <c r="G31" s="37">
        <f t="shared" si="9"/>
        <v>0</v>
      </c>
      <c r="H31" s="37">
        <f t="shared" si="9"/>
        <v>0</v>
      </c>
      <c r="I31" s="14"/>
    </row>
    <row r="32" spans="1:9" ht="32.1" customHeight="1">
      <c r="A32" s="76">
        <v>1</v>
      </c>
      <c r="B32" s="36" t="s">
        <v>463</v>
      </c>
      <c r="C32" s="33"/>
      <c r="D32" s="33"/>
      <c r="E32" s="33">
        <f t="shared" si="8"/>
        <v>3000</v>
      </c>
      <c r="F32" s="33">
        <v>3000</v>
      </c>
      <c r="G32" s="24"/>
      <c r="H32" s="25"/>
      <c r="I32" s="21"/>
    </row>
    <row r="33" spans="1:10" s="17" customFormat="1" ht="30.95" customHeight="1">
      <c r="A33" s="45" t="s">
        <v>25</v>
      </c>
      <c r="B33" s="30" t="s">
        <v>188</v>
      </c>
      <c r="C33" s="37"/>
      <c r="D33" s="37"/>
      <c r="E33" s="15">
        <f t="shared" si="8"/>
        <v>20000</v>
      </c>
      <c r="F33" s="15"/>
      <c r="G33" s="15"/>
      <c r="H33" s="20">
        <v>20000</v>
      </c>
      <c r="I33" s="14"/>
      <c r="J33" s="16"/>
    </row>
    <row r="34" spans="1:10" s="17" customFormat="1" ht="30.95" customHeight="1">
      <c r="A34" s="13" t="s">
        <v>48</v>
      </c>
      <c r="B34" s="14" t="s">
        <v>40</v>
      </c>
      <c r="C34" s="15"/>
      <c r="D34" s="15"/>
      <c r="E34" s="15">
        <f t="shared" si="8"/>
        <v>250000</v>
      </c>
      <c r="F34" s="15"/>
      <c r="G34" s="15"/>
      <c r="H34" s="15">
        <v>250000</v>
      </c>
      <c r="I34" s="14"/>
      <c r="J34" s="16">
        <f>+H34+HA!G25+ĐB!H37+ĐL!I57+DX!J52+QS!J54+NS!H38+TB!H53+NT!H42+PN!H28+HĐ!I41+TP!J51+BTM!J38+NTM!J32+PS!H31+NG!J37+ĐG!J31+TG!J35</f>
        <v>727000</v>
      </c>
    </row>
  </sheetData>
  <mergeCells count="13">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25" header="0.75" footer="0.25"/>
  <pageSetup paperSize="9" scale="90"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40"/>
  <sheetViews>
    <sheetView workbookViewId="0">
      <selection activeCell="G11" sqref="G11"/>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59"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s="2" customFormat="1" ht="32.1" customHeight="1">
      <c r="A2" s="148" t="s">
        <v>19</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row>
    <row r="5" spans="1:59"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row>
    <row r="6" spans="1:59"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4" customFormat="1" ht="32.1" customHeight="1">
      <c r="A7" s="150"/>
      <c r="B7" s="151"/>
      <c r="C7" s="152" t="s">
        <v>32</v>
      </c>
      <c r="D7" s="152" t="s">
        <v>431</v>
      </c>
      <c r="E7" s="152"/>
      <c r="F7" s="152" t="s">
        <v>32</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4" customFormat="1" ht="39.950000000000003" customHeight="1">
      <c r="A8" s="150"/>
      <c r="B8" s="151"/>
      <c r="C8" s="152"/>
      <c r="D8" s="152"/>
      <c r="E8" s="152"/>
      <c r="F8" s="152"/>
      <c r="G8" s="96" t="s">
        <v>34</v>
      </c>
      <c r="H8" s="96" t="s">
        <v>35</v>
      </c>
      <c r="I8" s="96" t="s">
        <v>56</v>
      </c>
      <c r="J8" s="96" t="s">
        <v>40</v>
      </c>
      <c r="K8" s="152"/>
      <c r="L8" s="1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4" customFormat="1" ht="32.1" customHeight="1">
      <c r="A9" s="98"/>
      <c r="B9" s="99" t="s">
        <v>4</v>
      </c>
      <c r="C9" s="96">
        <f>+C10+C36</f>
        <v>152792</v>
      </c>
      <c r="D9" s="96">
        <f t="shared" ref="D9:K9" si="0">+D10+D36</f>
        <v>144117.6</v>
      </c>
      <c r="E9" s="96">
        <f t="shared" si="0"/>
        <v>102449.60000000001</v>
      </c>
      <c r="F9" s="96">
        <f t="shared" si="0"/>
        <v>102450</v>
      </c>
      <c r="G9" s="96">
        <f t="shared" si="0"/>
        <v>95750</v>
      </c>
      <c r="H9" s="96">
        <f t="shared" si="0"/>
        <v>2500</v>
      </c>
      <c r="I9" s="96">
        <f t="shared" si="0"/>
        <v>0</v>
      </c>
      <c r="J9" s="96">
        <f t="shared" si="0"/>
        <v>4200</v>
      </c>
      <c r="K9" s="96">
        <f t="shared" si="0"/>
        <v>0</v>
      </c>
      <c r="L9" s="99"/>
      <c r="M9" s="10"/>
      <c r="N9" s="32"/>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4" customFormat="1" ht="32.1" customHeight="1">
      <c r="A10" s="98" t="s">
        <v>416</v>
      </c>
      <c r="B10" s="14" t="s">
        <v>417</v>
      </c>
      <c r="C10" s="15">
        <f>+C11+C12+C35</f>
        <v>152792</v>
      </c>
      <c r="D10" s="15">
        <f t="shared" ref="D10:K10" si="1">+D11+D12+D35</f>
        <v>144117.6</v>
      </c>
      <c r="E10" s="15">
        <f t="shared" si="1"/>
        <v>102449.60000000001</v>
      </c>
      <c r="F10" s="15">
        <f t="shared" si="1"/>
        <v>102450</v>
      </c>
      <c r="G10" s="15">
        <f t="shared" si="1"/>
        <v>95750</v>
      </c>
      <c r="H10" s="15">
        <f t="shared" si="1"/>
        <v>2500</v>
      </c>
      <c r="I10" s="15">
        <f t="shared" si="1"/>
        <v>0</v>
      </c>
      <c r="J10" s="15">
        <f t="shared" si="1"/>
        <v>4200</v>
      </c>
      <c r="K10" s="15">
        <f t="shared" si="1"/>
        <v>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7" customFormat="1" ht="39.950000000000003" customHeight="1">
      <c r="A11" s="13" t="s">
        <v>5</v>
      </c>
      <c r="B11" s="14" t="s">
        <v>36</v>
      </c>
      <c r="C11" s="15"/>
      <c r="D11" s="15"/>
      <c r="E11" s="37">
        <f>+F11+K11</f>
        <v>21330</v>
      </c>
      <c r="F11" s="15">
        <f>+SUM(G11:I11)</f>
        <v>21330</v>
      </c>
      <c r="G11" s="15">
        <v>21330</v>
      </c>
      <c r="H11" s="15"/>
      <c r="I11" s="15"/>
      <c r="J11" s="15"/>
      <c r="K11" s="15"/>
      <c r="L11" s="14"/>
    </row>
    <row r="12" spans="1:59" s="17" customFormat="1" ht="32.1" customHeight="1">
      <c r="A12" s="13" t="s">
        <v>6</v>
      </c>
      <c r="B12" s="14" t="s">
        <v>57</v>
      </c>
      <c r="C12" s="15">
        <f>+C13+C14+C23+C24+C25+C26+C29+C32</f>
        <v>152792</v>
      </c>
      <c r="D12" s="15">
        <f t="shared" ref="D12:K12" si="2">+D13+D14+D23+D24+D25+D26+D29+D32</f>
        <v>144117.6</v>
      </c>
      <c r="E12" s="15">
        <f t="shared" si="2"/>
        <v>80919.600000000006</v>
      </c>
      <c r="F12" s="15">
        <f t="shared" si="2"/>
        <v>80920</v>
      </c>
      <c r="G12" s="15">
        <f t="shared" si="2"/>
        <v>74420</v>
      </c>
      <c r="H12" s="15">
        <f t="shared" si="2"/>
        <v>2500</v>
      </c>
      <c r="I12" s="15">
        <f t="shared" si="2"/>
        <v>0</v>
      </c>
      <c r="J12" s="15">
        <f t="shared" si="2"/>
        <v>4000</v>
      </c>
      <c r="K12" s="15">
        <f t="shared" si="2"/>
        <v>0</v>
      </c>
      <c r="L12" s="14"/>
    </row>
    <row r="13" spans="1:59" s="108" customFormat="1" ht="39.950000000000003" customHeight="1">
      <c r="A13" s="115">
        <v>-1</v>
      </c>
      <c r="B13" s="46" t="s">
        <v>51</v>
      </c>
      <c r="C13" s="37"/>
      <c r="D13" s="37"/>
      <c r="E13" s="37">
        <f>+F13+K13</f>
        <v>400</v>
      </c>
      <c r="F13" s="37">
        <f>+SUM(G13:I13)</f>
        <v>400</v>
      </c>
      <c r="G13" s="117">
        <v>400</v>
      </c>
      <c r="H13" s="117"/>
      <c r="I13" s="117"/>
      <c r="J13" s="134"/>
      <c r="K13" s="134"/>
      <c r="L13" s="134"/>
    </row>
    <row r="14" spans="1:59" s="17" customFormat="1" ht="39.950000000000003" customHeight="1">
      <c r="A14" s="13">
        <v>-2</v>
      </c>
      <c r="B14" s="14" t="s">
        <v>52</v>
      </c>
      <c r="C14" s="37">
        <f>+C17+C15</f>
        <v>11900</v>
      </c>
      <c r="D14" s="37">
        <f t="shared" ref="D14" si="3">+D17+D15</f>
        <v>10710</v>
      </c>
      <c r="E14" s="37">
        <f t="shared" ref="E14" si="4">+E17+E15</f>
        <v>6050</v>
      </c>
      <c r="F14" s="37">
        <f t="shared" ref="F14" si="5">+F17+F15</f>
        <v>6050</v>
      </c>
      <c r="G14" s="37">
        <f t="shared" ref="G14" si="6">+G17+G15</f>
        <v>6050</v>
      </c>
      <c r="H14" s="37">
        <f t="shared" ref="H14" si="7">+H17+H15</f>
        <v>0</v>
      </c>
      <c r="I14" s="37">
        <f t="shared" ref="I14" si="8">+I17+I15</f>
        <v>0</v>
      </c>
      <c r="J14" s="37">
        <f t="shared" ref="J14" si="9">+J17+J15</f>
        <v>0</v>
      </c>
      <c r="K14" s="37">
        <f t="shared" ref="K14" si="10">+K17+K15</f>
        <v>0</v>
      </c>
      <c r="L14" s="14"/>
    </row>
    <row r="15" spans="1:59" s="17" customFormat="1" ht="32.1" customHeight="1">
      <c r="A15" s="45" t="s">
        <v>26</v>
      </c>
      <c r="B15" s="46" t="s">
        <v>38</v>
      </c>
      <c r="C15" s="37">
        <f>C16</f>
        <v>1700</v>
      </c>
      <c r="D15" s="37">
        <f t="shared" ref="D15" si="11">D16</f>
        <v>1530</v>
      </c>
      <c r="E15" s="37">
        <f t="shared" ref="E15" si="12">E16</f>
        <v>1200</v>
      </c>
      <c r="F15" s="37">
        <f t="shared" ref="F15" si="13">F16</f>
        <v>1200</v>
      </c>
      <c r="G15" s="37">
        <f t="shared" ref="G15" si="14">G16</f>
        <v>1200</v>
      </c>
      <c r="H15" s="37">
        <f t="shared" ref="H15" si="15">H16</f>
        <v>0</v>
      </c>
      <c r="I15" s="37">
        <f t="shared" ref="I15" si="16">I16</f>
        <v>0</v>
      </c>
      <c r="J15" s="37">
        <f t="shared" ref="J15" si="17">J16</f>
        <v>0</v>
      </c>
      <c r="K15" s="37">
        <f t="shared" ref="K15" si="18">K16</f>
        <v>0</v>
      </c>
      <c r="L15" s="14"/>
    </row>
    <row r="16" spans="1:59" s="17" customFormat="1" ht="39.950000000000003" customHeight="1">
      <c r="A16" s="47">
        <v>1</v>
      </c>
      <c r="B16" s="41" t="s">
        <v>342</v>
      </c>
      <c r="C16" s="33">
        <v>1700</v>
      </c>
      <c r="D16" s="33">
        <f>C16*0.9</f>
        <v>1530</v>
      </c>
      <c r="E16" s="33">
        <f>+F16+K16</f>
        <v>1200</v>
      </c>
      <c r="F16" s="24">
        <f>+SUM(G16:J16)</f>
        <v>1200</v>
      </c>
      <c r="G16" s="25">
        <v>1200</v>
      </c>
      <c r="H16" s="25"/>
      <c r="I16" s="56"/>
      <c r="J16" s="15"/>
      <c r="K16" s="15"/>
      <c r="L16" s="14"/>
    </row>
    <row r="17" spans="1:12" s="17" customFormat="1" ht="32.1" customHeight="1">
      <c r="A17" s="45" t="s">
        <v>28</v>
      </c>
      <c r="B17" s="46" t="s">
        <v>27</v>
      </c>
      <c r="C17" s="37">
        <f t="shared" ref="C17:J17" si="19">SUM(C18:C22)</f>
        <v>10200</v>
      </c>
      <c r="D17" s="37">
        <f t="shared" si="19"/>
        <v>9180</v>
      </c>
      <c r="E17" s="37">
        <f t="shared" si="19"/>
        <v>4850</v>
      </c>
      <c r="F17" s="37">
        <f t="shared" si="19"/>
        <v>4850</v>
      </c>
      <c r="G17" s="37">
        <f t="shared" si="19"/>
        <v>4850</v>
      </c>
      <c r="H17" s="37"/>
      <c r="I17" s="37">
        <f t="shared" si="19"/>
        <v>0</v>
      </c>
      <c r="J17" s="37">
        <f t="shared" si="19"/>
        <v>0</v>
      </c>
      <c r="K17" s="37"/>
      <c r="L17" s="14"/>
    </row>
    <row r="18" spans="1:12" s="17" customFormat="1" ht="32.1" customHeight="1">
      <c r="A18" s="47">
        <v>1</v>
      </c>
      <c r="B18" s="41" t="s">
        <v>128</v>
      </c>
      <c r="C18" s="33">
        <v>2200</v>
      </c>
      <c r="D18" s="33">
        <f>C18*0.9</f>
        <v>1980</v>
      </c>
      <c r="E18" s="33">
        <f t="shared" ref="E18:E38" si="20">+F18+K18</f>
        <v>450</v>
      </c>
      <c r="F18" s="24">
        <f t="shared" ref="F18:F23" si="21">+SUM(G18:J18)</f>
        <v>450</v>
      </c>
      <c r="G18" s="25">
        <v>450</v>
      </c>
      <c r="H18" s="25"/>
      <c r="I18" s="56"/>
      <c r="J18" s="15"/>
      <c r="K18" s="15"/>
      <c r="L18" s="14"/>
    </row>
    <row r="19" spans="1:12" s="17" customFormat="1" ht="32.1" customHeight="1">
      <c r="A19" s="47">
        <v>2</v>
      </c>
      <c r="B19" s="41" t="s">
        <v>129</v>
      </c>
      <c r="C19" s="33">
        <v>2000</v>
      </c>
      <c r="D19" s="33">
        <f>C19*0.9</f>
        <v>1800</v>
      </c>
      <c r="E19" s="33">
        <f t="shared" si="20"/>
        <v>500</v>
      </c>
      <c r="F19" s="24">
        <f t="shared" si="21"/>
        <v>500</v>
      </c>
      <c r="G19" s="25">
        <v>500</v>
      </c>
      <c r="H19" s="25"/>
      <c r="I19" s="56"/>
      <c r="J19" s="15"/>
      <c r="K19" s="15"/>
      <c r="L19" s="14"/>
    </row>
    <row r="20" spans="1:12" s="17" customFormat="1" ht="32.1" customHeight="1">
      <c r="A20" s="47">
        <v>3</v>
      </c>
      <c r="B20" s="41" t="s">
        <v>343</v>
      </c>
      <c r="C20" s="33">
        <v>2000</v>
      </c>
      <c r="D20" s="33">
        <f>0.9*C20</f>
        <v>1800</v>
      </c>
      <c r="E20" s="33">
        <f t="shared" si="20"/>
        <v>1300</v>
      </c>
      <c r="F20" s="24">
        <f t="shared" si="21"/>
        <v>1300</v>
      </c>
      <c r="G20" s="25">
        <v>1300</v>
      </c>
      <c r="H20" s="25"/>
      <c r="I20" s="56"/>
      <c r="J20" s="15"/>
      <c r="K20" s="15"/>
      <c r="L20" s="14"/>
    </row>
    <row r="21" spans="1:12" s="17" customFormat="1" ht="32.1" customHeight="1">
      <c r="A21" s="47">
        <v>4</v>
      </c>
      <c r="B21" s="41" t="s">
        <v>344</v>
      </c>
      <c r="C21" s="33">
        <v>2000</v>
      </c>
      <c r="D21" s="33">
        <f>0.9*C21</f>
        <v>1800</v>
      </c>
      <c r="E21" s="33">
        <f t="shared" si="20"/>
        <v>1300</v>
      </c>
      <c r="F21" s="24">
        <f t="shared" si="21"/>
        <v>1300</v>
      </c>
      <c r="G21" s="25">
        <v>1300</v>
      </c>
      <c r="H21" s="25"/>
      <c r="I21" s="33"/>
      <c r="J21" s="15"/>
      <c r="K21" s="15"/>
      <c r="L21" s="14"/>
    </row>
    <row r="22" spans="1:12" s="17" customFormat="1" ht="32.1" customHeight="1">
      <c r="A22" s="47">
        <v>5</v>
      </c>
      <c r="B22" s="41" t="s">
        <v>345</v>
      </c>
      <c r="C22" s="33">
        <v>2000</v>
      </c>
      <c r="D22" s="33">
        <f>C22*0.9</f>
        <v>1800</v>
      </c>
      <c r="E22" s="33">
        <f t="shared" si="20"/>
        <v>1300</v>
      </c>
      <c r="F22" s="24">
        <f t="shared" si="21"/>
        <v>1300</v>
      </c>
      <c r="G22" s="25">
        <v>1300</v>
      </c>
      <c r="H22" s="25"/>
      <c r="I22" s="33"/>
      <c r="J22" s="15"/>
      <c r="K22" s="15"/>
      <c r="L22" s="14"/>
    </row>
    <row r="23" spans="1:12" s="17" customFormat="1" ht="68.099999999999994" customHeight="1">
      <c r="A23" s="13">
        <v>-3</v>
      </c>
      <c r="B23" s="48" t="s">
        <v>163</v>
      </c>
      <c r="C23" s="37"/>
      <c r="D23" s="37"/>
      <c r="E23" s="37">
        <f t="shared" si="20"/>
        <v>16000</v>
      </c>
      <c r="F23" s="15">
        <f t="shared" si="21"/>
        <v>16000</v>
      </c>
      <c r="G23" s="15">
        <v>16000</v>
      </c>
      <c r="H23" s="15"/>
      <c r="I23" s="37"/>
      <c r="J23" s="20"/>
      <c r="K23" s="20"/>
      <c r="L23" s="21" t="s">
        <v>165</v>
      </c>
    </row>
    <row r="24" spans="1:12" s="17" customFormat="1" ht="51.95" customHeight="1">
      <c r="A24" s="13">
        <v>-4</v>
      </c>
      <c r="B24" s="46" t="s">
        <v>172</v>
      </c>
      <c r="C24" s="37"/>
      <c r="D24" s="37"/>
      <c r="E24" s="37">
        <f t="shared" si="20"/>
        <v>17000</v>
      </c>
      <c r="F24" s="15">
        <f>+SUM(G24:I24)</f>
        <v>17000</v>
      </c>
      <c r="G24" s="20">
        <v>17000</v>
      </c>
      <c r="H24" s="20"/>
      <c r="I24" s="37"/>
      <c r="J24" s="15"/>
      <c r="K24" s="15"/>
      <c r="L24" s="58"/>
    </row>
    <row r="25" spans="1:12" s="17" customFormat="1" ht="39.950000000000003" customHeight="1">
      <c r="A25" s="13">
        <v>-5</v>
      </c>
      <c r="B25" s="46" t="s">
        <v>461</v>
      </c>
      <c r="C25" s="37">
        <v>1837</v>
      </c>
      <c r="D25" s="37">
        <v>1469.6000000000001</v>
      </c>
      <c r="E25" s="37">
        <v>1469.6000000000001</v>
      </c>
      <c r="F25" s="15">
        <f>+SUM(G25:I25)</f>
        <v>1470</v>
      </c>
      <c r="G25" s="20">
        <v>1470</v>
      </c>
      <c r="H25" s="20"/>
      <c r="I25" s="37"/>
      <c r="J25" s="15"/>
      <c r="K25" s="15"/>
      <c r="L25" s="58"/>
    </row>
    <row r="26" spans="1:12" s="17" customFormat="1" ht="32.1" customHeight="1">
      <c r="A26" s="13">
        <v>-6</v>
      </c>
      <c r="B26" s="48" t="s">
        <v>311</v>
      </c>
      <c r="C26" s="37"/>
      <c r="D26" s="37"/>
      <c r="E26" s="15">
        <f>+SUM(E27:E28)</f>
        <v>6500</v>
      </c>
      <c r="F26" s="15">
        <f>+SUM(F27:F28)</f>
        <v>6500</v>
      </c>
      <c r="G26" s="15">
        <f>+SUM(G27:G28)</f>
        <v>6500</v>
      </c>
      <c r="H26" s="15"/>
      <c r="I26" s="15">
        <f t="shared" ref="I26:J26" si="22">+SUM(I27:I28)</f>
        <v>0</v>
      </c>
      <c r="J26" s="15">
        <f t="shared" si="22"/>
        <v>0</v>
      </c>
      <c r="K26" s="15"/>
      <c r="L26" s="138"/>
    </row>
    <row r="27" spans="1:12" ht="32.1" customHeight="1">
      <c r="A27" s="47">
        <v>1</v>
      </c>
      <c r="B27" s="133" t="s">
        <v>346</v>
      </c>
      <c r="C27" s="33"/>
      <c r="D27" s="33"/>
      <c r="E27" s="33">
        <f t="shared" si="20"/>
        <v>3000</v>
      </c>
      <c r="F27" s="24">
        <f>+SUM(G27:I27)</f>
        <v>3000</v>
      </c>
      <c r="G27" s="24">
        <v>3000</v>
      </c>
      <c r="H27" s="24"/>
      <c r="I27" s="72"/>
      <c r="J27" s="21"/>
      <c r="K27" s="21"/>
      <c r="L27" s="129"/>
    </row>
    <row r="28" spans="1:12" ht="32.1" customHeight="1">
      <c r="A28" s="47">
        <f>+A27+1</f>
        <v>2</v>
      </c>
      <c r="B28" s="133" t="s">
        <v>347</v>
      </c>
      <c r="C28" s="33"/>
      <c r="D28" s="33"/>
      <c r="E28" s="33">
        <f t="shared" si="20"/>
        <v>3500</v>
      </c>
      <c r="F28" s="24">
        <f>+SUM(G28:I28)</f>
        <v>3500</v>
      </c>
      <c r="G28" s="24">
        <v>3500</v>
      </c>
      <c r="H28" s="24"/>
      <c r="I28" s="72"/>
      <c r="J28" s="21"/>
      <c r="K28" s="21"/>
      <c r="L28" s="129"/>
    </row>
    <row r="29" spans="1:12" ht="32.1" customHeight="1">
      <c r="A29" s="13">
        <v>-7</v>
      </c>
      <c r="B29" s="89" t="s">
        <v>351</v>
      </c>
      <c r="C29" s="37">
        <f>SUM(C30:C31)</f>
        <v>139055</v>
      </c>
      <c r="D29" s="37">
        <f t="shared" ref="D29:K29" si="23">SUM(D30:D31)</f>
        <v>131938</v>
      </c>
      <c r="E29" s="37">
        <f t="shared" si="23"/>
        <v>33500</v>
      </c>
      <c r="F29" s="37">
        <f t="shared" si="23"/>
        <v>33500</v>
      </c>
      <c r="G29" s="37">
        <f t="shared" si="23"/>
        <v>27000</v>
      </c>
      <c r="H29" s="37">
        <f t="shared" si="23"/>
        <v>2500</v>
      </c>
      <c r="I29" s="37">
        <f t="shared" si="23"/>
        <v>0</v>
      </c>
      <c r="J29" s="37">
        <f t="shared" si="23"/>
        <v>4000</v>
      </c>
      <c r="K29" s="37">
        <f t="shared" si="23"/>
        <v>0</v>
      </c>
      <c r="L29" s="21"/>
    </row>
    <row r="30" spans="1:12" ht="51.95" customHeight="1">
      <c r="A30" s="35">
        <v>1</v>
      </c>
      <c r="B30" s="91" t="s">
        <v>186</v>
      </c>
      <c r="C30" s="33">
        <v>5117</v>
      </c>
      <c r="D30" s="33">
        <v>5000</v>
      </c>
      <c r="E30" s="33">
        <f t="shared" si="20"/>
        <v>2500</v>
      </c>
      <c r="F30" s="24">
        <f>+SUM(G30:J30)</f>
        <v>2500</v>
      </c>
      <c r="G30" s="24"/>
      <c r="H30" s="24">
        <v>2500</v>
      </c>
      <c r="I30" s="33"/>
      <c r="J30" s="24"/>
      <c r="K30" s="24"/>
      <c r="L30" s="21"/>
    </row>
    <row r="31" spans="1:12" ht="39.950000000000003" customHeight="1">
      <c r="A31" s="35">
        <f>+A30+1</f>
        <v>2</v>
      </c>
      <c r="B31" s="91" t="s">
        <v>350</v>
      </c>
      <c r="C31" s="33">
        <v>133938</v>
      </c>
      <c r="D31" s="33">
        <v>126938</v>
      </c>
      <c r="E31" s="33">
        <f t="shared" si="20"/>
        <v>31000</v>
      </c>
      <c r="F31" s="24">
        <f t="shared" ref="F31" si="24">+SUM(G31:J31)</f>
        <v>31000</v>
      </c>
      <c r="G31" s="24">
        <v>27000</v>
      </c>
      <c r="H31" s="24"/>
      <c r="I31" s="33"/>
      <c r="J31" s="24">
        <v>4000</v>
      </c>
      <c r="K31" s="24"/>
      <c r="L31" s="21"/>
    </row>
    <row r="32" spans="1:12" ht="32.1" customHeight="1">
      <c r="A32" s="13">
        <v>-8</v>
      </c>
      <c r="B32" s="89" t="s">
        <v>175</v>
      </c>
      <c r="C32" s="37">
        <f>SUM(C33:C34)</f>
        <v>0</v>
      </c>
      <c r="D32" s="37">
        <f t="shared" ref="D32" si="25">SUM(D33:D34)</f>
        <v>0</v>
      </c>
      <c r="E32" s="37">
        <f t="shared" ref="E32" si="26">SUM(E33:E34)</f>
        <v>0</v>
      </c>
      <c r="F32" s="37">
        <f t="shared" ref="F32" si="27">SUM(F33:F34)</f>
        <v>0</v>
      </c>
      <c r="G32" s="37">
        <f t="shared" ref="G32" si="28">SUM(G33:G34)</f>
        <v>0</v>
      </c>
      <c r="H32" s="37">
        <f t="shared" ref="H32" si="29">SUM(H33:H34)</f>
        <v>0</v>
      </c>
      <c r="I32" s="37">
        <f t="shared" ref="I32" si="30">SUM(I33:I34)</f>
        <v>0</v>
      </c>
      <c r="J32" s="37">
        <f t="shared" ref="J32" si="31">SUM(J33:J34)</f>
        <v>0</v>
      </c>
      <c r="K32" s="37">
        <f t="shared" ref="K32" si="32">SUM(K33:K34)</f>
        <v>0</v>
      </c>
      <c r="L32" s="21" t="s">
        <v>430</v>
      </c>
    </row>
    <row r="33" spans="1:12" ht="32.1" customHeight="1">
      <c r="A33" s="35">
        <v>1</v>
      </c>
      <c r="B33" s="144" t="s">
        <v>348</v>
      </c>
      <c r="C33" s="145"/>
      <c r="D33" s="140"/>
      <c r="E33" s="33">
        <f t="shared" ref="E33:E34" si="33">+F33+K33</f>
        <v>0</v>
      </c>
      <c r="F33" s="24">
        <f>+SUM(G33:J33)</f>
        <v>0</v>
      </c>
      <c r="G33" s="24"/>
      <c r="H33" s="24"/>
      <c r="I33" s="33"/>
      <c r="J33" s="24"/>
      <c r="K33" s="24"/>
      <c r="L33" s="21"/>
    </row>
    <row r="34" spans="1:12" ht="39.950000000000003" customHeight="1">
      <c r="A34" s="35">
        <f>+A33+1</f>
        <v>2</v>
      </c>
      <c r="B34" s="139" t="s">
        <v>349</v>
      </c>
      <c r="C34" s="140"/>
      <c r="D34" s="140"/>
      <c r="E34" s="33">
        <f t="shared" si="33"/>
        <v>0</v>
      </c>
      <c r="F34" s="24">
        <f t="shared" ref="F34" si="34">+SUM(G34:J34)</f>
        <v>0</v>
      </c>
      <c r="G34" s="24"/>
      <c r="H34" s="24"/>
      <c r="I34" s="33"/>
      <c r="J34" s="24"/>
      <c r="K34" s="24"/>
      <c r="L34" s="21"/>
    </row>
    <row r="35" spans="1:12" s="17" customFormat="1" ht="32.1" customHeight="1">
      <c r="A35" s="13" t="s">
        <v>25</v>
      </c>
      <c r="B35" s="14" t="s">
        <v>40</v>
      </c>
      <c r="C35" s="15"/>
      <c r="D35" s="15"/>
      <c r="E35" s="37">
        <f t="shared" si="20"/>
        <v>200</v>
      </c>
      <c r="F35" s="15">
        <f>+SUM(G35:J35)</f>
        <v>200</v>
      </c>
      <c r="G35" s="15"/>
      <c r="H35" s="15"/>
      <c r="I35" s="15"/>
      <c r="J35" s="15">
        <v>200</v>
      </c>
      <c r="K35" s="15"/>
      <c r="L35" s="14"/>
    </row>
    <row r="36" spans="1:12" ht="32.1" customHeight="1">
      <c r="A36" s="13" t="s">
        <v>418</v>
      </c>
      <c r="B36" s="89" t="s">
        <v>419</v>
      </c>
      <c r="C36" s="37">
        <f>+C37</f>
        <v>0</v>
      </c>
      <c r="D36" s="37">
        <f t="shared" ref="D36:K37" si="35">+D37</f>
        <v>0</v>
      </c>
      <c r="E36" s="37">
        <f t="shared" si="35"/>
        <v>0</v>
      </c>
      <c r="F36" s="37">
        <f t="shared" si="35"/>
        <v>0</v>
      </c>
      <c r="G36" s="37">
        <f t="shared" si="35"/>
        <v>0</v>
      </c>
      <c r="H36" s="37">
        <f t="shared" si="35"/>
        <v>0</v>
      </c>
      <c r="I36" s="37">
        <f t="shared" si="35"/>
        <v>0</v>
      </c>
      <c r="J36" s="37">
        <f t="shared" si="35"/>
        <v>0</v>
      </c>
      <c r="K36" s="37">
        <f t="shared" si="35"/>
        <v>0</v>
      </c>
      <c r="L36" s="21"/>
    </row>
    <row r="37" spans="1:12" s="17" customFormat="1" ht="39.950000000000003" customHeight="1">
      <c r="A37" s="115" t="s">
        <v>5</v>
      </c>
      <c r="B37" s="143" t="s">
        <v>426</v>
      </c>
      <c r="C37" s="37">
        <f>+C38</f>
        <v>0</v>
      </c>
      <c r="D37" s="37">
        <f t="shared" si="35"/>
        <v>0</v>
      </c>
      <c r="E37" s="37">
        <f t="shared" si="35"/>
        <v>0</v>
      </c>
      <c r="F37" s="37">
        <f t="shared" si="35"/>
        <v>0</v>
      </c>
      <c r="G37" s="37">
        <f t="shared" si="35"/>
        <v>0</v>
      </c>
      <c r="H37" s="37">
        <f t="shared" si="35"/>
        <v>0</v>
      </c>
      <c r="I37" s="37">
        <f t="shared" si="35"/>
        <v>0</v>
      </c>
      <c r="J37" s="37">
        <f t="shared" si="35"/>
        <v>0</v>
      </c>
      <c r="K37" s="37">
        <f t="shared" si="35"/>
        <v>0</v>
      </c>
      <c r="L37" s="21" t="s">
        <v>430</v>
      </c>
    </row>
    <row r="38" spans="1:12" ht="32.1" customHeight="1">
      <c r="A38" s="35">
        <v>1</v>
      </c>
      <c r="B38" s="36" t="s">
        <v>443</v>
      </c>
      <c r="C38" s="33"/>
      <c r="D38" s="90"/>
      <c r="E38" s="33">
        <f t="shared" si="20"/>
        <v>0</v>
      </c>
      <c r="F38" s="24">
        <f>+SUM(G38:J38)</f>
        <v>0</v>
      </c>
      <c r="G38" s="24"/>
      <c r="H38" s="24"/>
      <c r="I38" s="33"/>
      <c r="J38" s="24"/>
      <c r="K38" s="24"/>
      <c r="L38" s="21"/>
    </row>
    <row r="39" spans="1:12" ht="32.1" customHeight="1">
      <c r="A39" s="42"/>
      <c r="B39" s="43"/>
      <c r="C39" s="44"/>
      <c r="D39" s="44"/>
      <c r="E39" s="44"/>
      <c r="F39" s="44"/>
      <c r="G39" s="44"/>
      <c r="H39" s="44"/>
      <c r="I39" s="44"/>
      <c r="J39" s="44"/>
      <c r="K39" s="44"/>
      <c r="L39" s="43"/>
    </row>
    <row r="40" spans="1:12" ht="39.950000000000003" customHeight="1">
      <c r="A40" s="154" t="s">
        <v>448</v>
      </c>
      <c r="B40" s="154"/>
      <c r="C40" s="154"/>
      <c r="D40" s="154"/>
      <c r="E40" s="154"/>
      <c r="F40" s="154"/>
      <c r="G40" s="154"/>
      <c r="H40" s="154"/>
      <c r="I40" s="154"/>
      <c r="J40" s="154"/>
      <c r="K40" s="154"/>
      <c r="L40" s="154"/>
    </row>
  </sheetData>
  <mergeCells count="17">
    <mergeCell ref="A40:L40"/>
    <mergeCell ref="C5:D6"/>
    <mergeCell ref="E5:K5"/>
    <mergeCell ref="E6:E8"/>
    <mergeCell ref="F6:K6"/>
    <mergeCell ref="K7:K8"/>
    <mergeCell ref="A1:L1"/>
    <mergeCell ref="A2:L2"/>
    <mergeCell ref="A3:L3"/>
    <mergeCell ref="A5:A8"/>
    <mergeCell ref="B5:B8"/>
    <mergeCell ref="F7:F8"/>
    <mergeCell ref="G7:J7"/>
    <mergeCell ref="L5:L8"/>
    <mergeCell ref="C7:C8"/>
    <mergeCell ref="D7:D8"/>
    <mergeCell ref="J4:L4"/>
  </mergeCells>
  <printOptions horizontalCentered="1"/>
  <pageMargins left="0" right="0" top="0.75" bottom="0.25" header="0.75" footer="0.25"/>
  <pageSetup paperSize="9" scale="85" orientation="landscape" r:id="rId1"/>
  <headerFooter>
    <oddFooter>Page &amp;P</oddFooter>
  </headerFooter>
  <ignoredErrors>
    <ignoredError sqref="F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36"/>
  <sheetViews>
    <sheetView workbookViewId="0">
      <selection activeCell="E5" sqref="E5:K5"/>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60"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s="2" customFormat="1" ht="32.1" customHeight="1">
      <c r="A2" s="148" t="s">
        <v>20</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row>
    <row r="5" spans="1:60" s="4" customFormat="1" ht="32.1" customHeight="1">
      <c r="A5" s="150" t="s">
        <v>2</v>
      </c>
      <c r="B5" s="151" t="s">
        <v>23</v>
      </c>
      <c r="C5" s="160" t="s">
        <v>174</v>
      </c>
      <c r="D5" s="161"/>
      <c r="E5" s="155" t="s">
        <v>264</v>
      </c>
      <c r="F5" s="156"/>
      <c r="G5" s="156"/>
      <c r="H5" s="156"/>
      <c r="I5" s="156"/>
      <c r="J5" s="156"/>
      <c r="K5" s="157"/>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row>
    <row r="6" spans="1:60" s="4" customFormat="1" ht="32.1" customHeight="1">
      <c r="A6" s="150"/>
      <c r="B6" s="151"/>
      <c r="C6" s="162"/>
      <c r="D6" s="163"/>
      <c r="E6" s="158" t="s">
        <v>32</v>
      </c>
      <c r="F6" s="155" t="s">
        <v>33</v>
      </c>
      <c r="G6" s="156"/>
      <c r="H6" s="156"/>
      <c r="I6" s="156"/>
      <c r="J6" s="156"/>
      <c r="K6" s="157"/>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s="4" customFormat="1" ht="32.1" customHeight="1">
      <c r="A7" s="150"/>
      <c r="B7" s="151"/>
      <c r="C7" s="152" t="s">
        <v>32</v>
      </c>
      <c r="D7" s="152" t="s">
        <v>431</v>
      </c>
      <c r="E7" s="164"/>
      <c r="F7" s="152" t="s">
        <v>415</v>
      </c>
      <c r="G7" s="152" t="s">
        <v>33</v>
      </c>
      <c r="H7" s="152"/>
      <c r="I7" s="152"/>
      <c r="J7" s="152"/>
      <c r="K7" s="158"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row>
    <row r="8" spans="1:60" s="4" customFormat="1" ht="39.950000000000003" customHeight="1">
      <c r="A8" s="150"/>
      <c r="B8" s="151"/>
      <c r="C8" s="152"/>
      <c r="D8" s="152"/>
      <c r="E8" s="159"/>
      <c r="F8" s="152"/>
      <c r="G8" s="96" t="s">
        <v>34</v>
      </c>
      <c r="H8" s="96" t="s">
        <v>35</v>
      </c>
      <c r="I8" s="96" t="s">
        <v>56</v>
      </c>
      <c r="J8" s="96" t="s">
        <v>40</v>
      </c>
      <c r="K8" s="159"/>
      <c r="L8" s="151"/>
      <c r="M8" s="32"/>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row>
    <row r="9" spans="1:60" s="4" customFormat="1" ht="32.1" customHeight="1">
      <c r="A9" s="98"/>
      <c r="B9" s="99" t="s">
        <v>4</v>
      </c>
      <c r="C9" s="96">
        <f>+C10+C32</f>
        <v>11503.574000000001</v>
      </c>
      <c r="D9" s="96">
        <f t="shared" ref="D9:K9" si="0">+D10+D32</f>
        <v>10748.074000000001</v>
      </c>
      <c r="E9" s="96">
        <f t="shared" si="0"/>
        <v>33599</v>
      </c>
      <c r="F9" s="96">
        <f t="shared" si="0"/>
        <v>33599</v>
      </c>
      <c r="G9" s="96">
        <f t="shared" si="0"/>
        <v>31399</v>
      </c>
      <c r="H9" s="96">
        <f t="shared" si="0"/>
        <v>1000</v>
      </c>
      <c r="I9" s="96">
        <f t="shared" si="0"/>
        <v>0</v>
      </c>
      <c r="J9" s="96">
        <f t="shared" si="0"/>
        <v>1200</v>
      </c>
      <c r="K9" s="96">
        <f t="shared" si="0"/>
        <v>0</v>
      </c>
      <c r="L9" s="99"/>
      <c r="M9" s="3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s="17" customFormat="1" ht="32.1" customHeight="1">
      <c r="A10" s="38" t="s">
        <v>416</v>
      </c>
      <c r="B10" s="14" t="s">
        <v>417</v>
      </c>
      <c r="C10" s="15">
        <f>+C11+C12+C31</f>
        <v>11503.574000000001</v>
      </c>
      <c r="D10" s="15">
        <f>+D11+D12+D31</f>
        <v>10748.074000000001</v>
      </c>
      <c r="E10" s="15">
        <f>+E11+E12+E31</f>
        <v>33599</v>
      </c>
      <c r="F10" s="15">
        <f t="shared" ref="F10:K10" si="1">+F11+F12+F31</f>
        <v>33599</v>
      </c>
      <c r="G10" s="15">
        <f t="shared" si="1"/>
        <v>31399</v>
      </c>
      <c r="H10" s="15">
        <f t="shared" si="1"/>
        <v>1000</v>
      </c>
      <c r="I10" s="15">
        <f t="shared" si="1"/>
        <v>0</v>
      </c>
      <c r="J10" s="15">
        <f t="shared" si="1"/>
        <v>1200</v>
      </c>
      <c r="K10" s="15">
        <f t="shared" si="1"/>
        <v>0</v>
      </c>
      <c r="L10" s="39"/>
      <c r="M10" s="137"/>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row>
    <row r="11" spans="1:60" s="17" customFormat="1" ht="39.950000000000003" customHeight="1">
      <c r="A11" s="13" t="s">
        <v>5</v>
      </c>
      <c r="B11" s="14" t="s">
        <v>36</v>
      </c>
      <c r="C11" s="15"/>
      <c r="D11" s="15"/>
      <c r="E11" s="37">
        <f>+F11+K11</f>
        <v>20099</v>
      </c>
      <c r="F11" s="15">
        <f>+SUM(G11:H11)</f>
        <v>20099</v>
      </c>
      <c r="G11" s="15">
        <v>20099</v>
      </c>
      <c r="H11" s="15"/>
      <c r="I11" s="15"/>
      <c r="J11" s="15"/>
      <c r="K11" s="15"/>
      <c r="L11" s="14"/>
    </row>
    <row r="12" spans="1:60" s="17" customFormat="1" ht="32.1" customHeight="1">
      <c r="A12" s="13" t="s">
        <v>6</v>
      </c>
      <c r="B12" s="14" t="s">
        <v>57</v>
      </c>
      <c r="C12" s="15">
        <f>+C13+C15+C16+C27+C28</f>
        <v>11503.574000000001</v>
      </c>
      <c r="D12" s="15">
        <f t="shared" ref="D12:K12" si="2">+D13+D15+D16+D27+D28</f>
        <v>10748.074000000001</v>
      </c>
      <c r="E12" s="15">
        <f t="shared" si="2"/>
        <v>12300</v>
      </c>
      <c r="F12" s="15">
        <f t="shared" si="2"/>
        <v>12300</v>
      </c>
      <c r="G12" s="15">
        <f t="shared" si="2"/>
        <v>11300</v>
      </c>
      <c r="H12" s="15">
        <f t="shared" si="2"/>
        <v>1000</v>
      </c>
      <c r="I12" s="15">
        <f t="shared" si="2"/>
        <v>0</v>
      </c>
      <c r="J12" s="15">
        <f t="shared" si="2"/>
        <v>0</v>
      </c>
      <c r="K12" s="15">
        <f t="shared" si="2"/>
        <v>0</v>
      </c>
      <c r="L12" s="14"/>
    </row>
    <row r="13" spans="1:60" ht="39.950000000000003" customHeight="1">
      <c r="A13" s="18">
        <v>-1</v>
      </c>
      <c r="B13" s="19" t="s">
        <v>58</v>
      </c>
      <c r="C13" s="20">
        <f>+C14</f>
        <v>3948.5740000000001</v>
      </c>
      <c r="D13" s="20">
        <f t="shared" ref="D13:K13" si="3">+D14</f>
        <v>3948.5740000000001</v>
      </c>
      <c r="E13" s="20">
        <f t="shared" si="3"/>
        <v>1000</v>
      </c>
      <c r="F13" s="20">
        <f t="shared" si="3"/>
        <v>1000</v>
      </c>
      <c r="G13" s="20">
        <f t="shared" si="3"/>
        <v>0</v>
      </c>
      <c r="H13" s="20">
        <f t="shared" si="3"/>
        <v>1000</v>
      </c>
      <c r="I13" s="20">
        <f t="shared" si="3"/>
        <v>0</v>
      </c>
      <c r="J13" s="20">
        <f t="shared" si="3"/>
        <v>0</v>
      </c>
      <c r="K13" s="20">
        <f t="shared" si="3"/>
        <v>0</v>
      </c>
      <c r="L13" s="21"/>
    </row>
    <row r="14" spans="1:60" ht="32.1" customHeight="1">
      <c r="A14" s="22">
        <v>1</v>
      </c>
      <c r="B14" s="49" t="s">
        <v>66</v>
      </c>
      <c r="C14" s="33">
        <v>3948.5740000000001</v>
      </c>
      <c r="D14" s="33">
        <v>3948.5740000000001</v>
      </c>
      <c r="E14" s="33">
        <f>+F14+K14</f>
        <v>1000</v>
      </c>
      <c r="F14" s="24">
        <f>+SUM(G14:J14)</f>
        <v>1000</v>
      </c>
      <c r="G14" s="24"/>
      <c r="H14" s="24">
        <v>1000</v>
      </c>
      <c r="I14" s="25"/>
      <c r="J14" s="25"/>
      <c r="K14" s="25"/>
      <c r="L14" s="21"/>
    </row>
    <row r="15" spans="1:60" s="108" customFormat="1" ht="39.950000000000003" customHeight="1">
      <c r="A15" s="115">
        <v>-2</v>
      </c>
      <c r="B15" s="46" t="s">
        <v>51</v>
      </c>
      <c r="C15" s="37"/>
      <c r="D15" s="37"/>
      <c r="E15" s="33">
        <f t="shared" ref="E15:E34" si="4">+F15+K15</f>
        <v>200</v>
      </c>
      <c r="F15" s="37">
        <f>+SUM(G15:I15)</f>
        <v>200</v>
      </c>
      <c r="G15" s="117">
        <v>200</v>
      </c>
      <c r="H15" s="117"/>
      <c r="I15" s="117"/>
      <c r="J15" s="134"/>
      <c r="K15" s="134"/>
      <c r="L15" s="134"/>
    </row>
    <row r="16" spans="1:60" s="17" customFormat="1" ht="39.950000000000003" customHeight="1">
      <c r="A16" s="13">
        <v>-3</v>
      </c>
      <c r="B16" s="14" t="s">
        <v>52</v>
      </c>
      <c r="C16" s="37">
        <f>C17</f>
        <v>7555</v>
      </c>
      <c r="D16" s="37">
        <f t="shared" ref="D16:K16" si="5">D17</f>
        <v>6799.5</v>
      </c>
      <c r="E16" s="37">
        <f t="shared" si="5"/>
        <v>5700</v>
      </c>
      <c r="F16" s="37">
        <f t="shared" si="5"/>
        <v>5700</v>
      </c>
      <c r="G16" s="37">
        <f t="shared" si="5"/>
        <v>5700</v>
      </c>
      <c r="H16" s="37">
        <f t="shared" si="5"/>
        <v>0</v>
      </c>
      <c r="I16" s="37">
        <f t="shared" si="5"/>
        <v>0</v>
      </c>
      <c r="J16" s="37">
        <f t="shared" si="5"/>
        <v>0</v>
      </c>
      <c r="K16" s="37">
        <f t="shared" si="5"/>
        <v>0</v>
      </c>
      <c r="L16" s="14"/>
    </row>
    <row r="17" spans="1:12" s="17" customFormat="1" ht="32.1" customHeight="1">
      <c r="A17" s="69" t="s">
        <v>26</v>
      </c>
      <c r="B17" s="46" t="s">
        <v>27</v>
      </c>
      <c r="C17" s="37">
        <f t="shared" ref="C17" si="6">SUM(C18:C26)</f>
        <v>7555</v>
      </c>
      <c r="D17" s="37">
        <f t="shared" ref="D17:K17" si="7">SUM(D18:D26)</f>
        <v>6799.5</v>
      </c>
      <c r="E17" s="37">
        <f t="shared" si="7"/>
        <v>5700</v>
      </c>
      <c r="F17" s="37">
        <f t="shared" si="7"/>
        <v>5700</v>
      </c>
      <c r="G17" s="37">
        <f t="shared" si="7"/>
        <v>5700</v>
      </c>
      <c r="H17" s="37">
        <f t="shared" si="7"/>
        <v>0</v>
      </c>
      <c r="I17" s="37">
        <f t="shared" si="7"/>
        <v>0</v>
      </c>
      <c r="J17" s="37">
        <f t="shared" si="7"/>
        <v>0</v>
      </c>
      <c r="K17" s="37">
        <f t="shared" si="7"/>
        <v>0</v>
      </c>
      <c r="L17" s="14"/>
    </row>
    <row r="18" spans="1:12" ht="32.1" customHeight="1">
      <c r="A18" s="66">
        <v>1</v>
      </c>
      <c r="B18" s="41" t="s">
        <v>403</v>
      </c>
      <c r="C18" s="33">
        <v>944</v>
      </c>
      <c r="D18" s="33">
        <f t="shared" ref="D18:D26" si="8">C18*0.9</f>
        <v>849.6</v>
      </c>
      <c r="E18" s="33">
        <f t="shared" si="4"/>
        <v>800</v>
      </c>
      <c r="F18" s="24">
        <f>+SUM(G18:J18)</f>
        <v>800</v>
      </c>
      <c r="G18" s="25">
        <v>800</v>
      </c>
      <c r="H18" s="33"/>
      <c r="I18" s="24"/>
      <c r="J18" s="24"/>
      <c r="K18" s="24"/>
      <c r="L18" s="41"/>
    </row>
    <row r="19" spans="1:12" ht="32.1" customHeight="1">
      <c r="A19" s="66">
        <f>+A18+1</f>
        <v>2</v>
      </c>
      <c r="B19" s="41" t="s">
        <v>404</v>
      </c>
      <c r="C19" s="33">
        <v>911</v>
      </c>
      <c r="D19" s="33">
        <f t="shared" si="8"/>
        <v>819.9</v>
      </c>
      <c r="E19" s="33">
        <f t="shared" si="4"/>
        <v>700</v>
      </c>
      <c r="F19" s="24">
        <f t="shared" ref="F19:F26" si="9">+SUM(G19:J19)</f>
        <v>700</v>
      </c>
      <c r="G19" s="25">
        <v>700</v>
      </c>
      <c r="H19" s="33"/>
      <c r="I19" s="24"/>
      <c r="J19" s="24"/>
      <c r="K19" s="24"/>
      <c r="L19" s="41"/>
    </row>
    <row r="20" spans="1:12" ht="32.1" customHeight="1">
      <c r="A20" s="66">
        <f t="shared" ref="A20:A26" si="10">+A19+1</f>
        <v>3</v>
      </c>
      <c r="B20" s="141" t="s">
        <v>405</v>
      </c>
      <c r="C20" s="33">
        <v>700</v>
      </c>
      <c r="D20" s="33">
        <f t="shared" si="8"/>
        <v>630</v>
      </c>
      <c r="E20" s="33">
        <f t="shared" si="4"/>
        <v>600</v>
      </c>
      <c r="F20" s="24">
        <f t="shared" si="9"/>
        <v>600</v>
      </c>
      <c r="G20" s="25">
        <v>600</v>
      </c>
      <c r="H20" s="33"/>
      <c r="I20" s="24"/>
      <c r="J20" s="24"/>
      <c r="K20" s="24"/>
      <c r="L20" s="21"/>
    </row>
    <row r="21" spans="1:12" ht="39.950000000000003" customHeight="1">
      <c r="A21" s="66">
        <f t="shared" si="10"/>
        <v>4</v>
      </c>
      <c r="B21" s="141" t="s">
        <v>406</v>
      </c>
      <c r="C21" s="33">
        <v>900</v>
      </c>
      <c r="D21" s="33">
        <f t="shared" si="8"/>
        <v>810</v>
      </c>
      <c r="E21" s="33">
        <f t="shared" si="4"/>
        <v>700</v>
      </c>
      <c r="F21" s="24">
        <f t="shared" si="9"/>
        <v>700</v>
      </c>
      <c r="G21" s="25">
        <v>700</v>
      </c>
      <c r="H21" s="33"/>
      <c r="I21" s="24"/>
      <c r="J21" s="24"/>
      <c r="K21" s="24"/>
      <c r="L21" s="21"/>
    </row>
    <row r="22" spans="1:12" ht="32.1" customHeight="1">
      <c r="A22" s="66">
        <f t="shared" si="10"/>
        <v>5</v>
      </c>
      <c r="B22" s="141" t="s">
        <v>407</v>
      </c>
      <c r="C22" s="33">
        <v>500</v>
      </c>
      <c r="D22" s="33">
        <f t="shared" si="8"/>
        <v>450</v>
      </c>
      <c r="E22" s="33">
        <f t="shared" si="4"/>
        <v>400</v>
      </c>
      <c r="F22" s="24">
        <f t="shared" si="9"/>
        <v>400</v>
      </c>
      <c r="G22" s="25">
        <v>400</v>
      </c>
      <c r="H22" s="33"/>
      <c r="I22" s="24"/>
      <c r="J22" s="24"/>
      <c r="K22" s="24"/>
      <c r="L22" s="21"/>
    </row>
    <row r="23" spans="1:12" ht="32.1" customHeight="1">
      <c r="A23" s="66">
        <f t="shared" si="10"/>
        <v>6</v>
      </c>
      <c r="B23" s="141" t="s">
        <v>408</v>
      </c>
      <c r="C23" s="33">
        <v>800</v>
      </c>
      <c r="D23" s="33">
        <f t="shared" si="8"/>
        <v>720</v>
      </c>
      <c r="E23" s="33">
        <f t="shared" si="4"/>
        <v>600</v>
      </c>
      <c r="F23" s="24">
        <f t="shared" si="9"/>
        <v>600</v>
      </c>
      <c r="G23" s="25">
        <v>600</v>
      </c>
      <c r="H23" s="33"/>
      <c r="I23" s="24"/>
      <c r="J23" s="24"/>
      <c r="K23" s="24"/>
      <c r="L23" s="21"/>
    </row>
    <row r="24" spans="1:12" ht="39.950000000000003" customHeight="1">
      <c r="A24" s="66">
        <f t="shared" si="10"/>
        <v>7</v>
      </c>
      <c r="B24" s="141" t="s">
        <v>409</v>
      </c>
      <c r="C24" s="33">
        <v>1100</v>
      </c>
      <c r="D24" s="33">
        <f t="shared" si="8"/>
        <v>990</v>
      </c>
      <c r="E24" s="33">
        <f t="shared" si="4"/>
        <v>700</v>
      </c>
      <c r="F24" s="24">
        <f t="shared" si="9"/>
        <v>700</v>
      </c>
      <c r="G24" s="25">
        <v>700</v>
      </c>
      <c r="H24" s="56"/>
      <c r="I24" s="24"/>
      <c r="J24" s="24"/>
      <c r="K24" s="24"/>
      <c r="L24" s="21"/>
    </row>
    <row r="25" spans="1:12" ht="32.1" customHeight="1">
      <c r="A25" s="66">
        <f t="shared" si="10"/>
        <v>8</v>
      </c>
      <c r="B25" s="141" t="s">
        <v>410</v>
      </c>
      <c r="C25" s="33">
        <v>1000</v>
      </c>
      <c r="D25" s="33">
        <f t="shared" si="8"/>
        <v>900</v>
      </c>
      <c r="E25" s="33">
        <f t="shared" si="4"/>
        <v>600</v>
      </c>
      <c r="F25" s="24">
        <f t="shared" si="9"/>
        <v>600</v>
      </c>
      <c r="G25" s="25">
        <v>600</v>
      </c>
      <c r="H25" s="56"/>
      <c r="I25" s="24"/>
      <c r="J25" s="24"/>
      <c r="K25" s="24"/>
      <c r="L25" s="21"/>
    </row>
    <row r="26" spans="1:12" ht="39.950000000000003" customHeight="1">
      <c r="A26" s="66">
        <f t="shared" si="10"/>
        <v>9</v>
      </c>
      <c r="B26" s="141" t="s">
        <v>411</v>
      </c>
      <c r="C26" s="33">
        <v>700</v>
      </c>
      <c r="D26" s="33">
        <f t="shared" si="8"/>
        <v>630</v>
      </c>
      <c r="E26" s="33">
        <f t="shared" si="4"/>
        <v>600</v>
      </c>
      <c r="F26" s="24">
        <f t="shared" si="9"/>
        <v>600</v>
      </c>
      <c r="G26" s="25">
        <v>600</v>
      </c>
      <c r="H26" s="33"/>
      <c r="I26" s="24"/>
      <c r="J26" s="24"/>
      <c r="K26" s="24"/>
      <c r="L26" s="21"/>
    </row>
    <row r="27" spans="1:12" s="17" customFormat="1" ht="51.95" customHeight="1">
      <c r="A27" s="13">
        <v>-4</v>
      </c>
      <c r="B27" s="46" t="s">
        <v>172</v>
      </c>
      <c r="C27" s="37"/>
      <c r="D27" s="37"/>
      <c r="E27" s="37">
        <f t="shared" si="4"/>
        <v>5400</v>
      </c>
      <c r="F27" s="15">
        <f>+SUM(G27:H27)</f>
        <v>5400</v>
      </c>
      <c r="G27" s="20">
        <v>5400</v>
      </c>
      <c r="H27" s="37"/>
      <c r="I27" s="15"/>
      <c r="J27" s="15"/>
      <c r="K27" s="15"/>
      <c r="L27" s="58"/>
    </row>
    <row r="28" spans="1:12" s="17" customFormat="1" ht="32.1" customHeight="1">
      <c r="A28" s="13">
        <v>-5</v>
      </c>
      <c r="B28" s="89" t="s">
        <v>175</v>
      </c>
      <c r="C28" s="37">
        <f>+SUM(C29:C30)</f>
        <v>0</v>
      </c>
      <c r="D28" s="37">
        <f t="shared" ref="D28" si="11">+SUM(D29:D30)</f>
        <v>0</v>
      </c>
      <c r="E28" s="37">
        <f t="shared" ref="E28" si="12">+SUM(E29:E30)</f>
        <v>0</v>
      </c>
      <c r="F28" s="37">
        <f t="shared" ref="F28" si="13">+SUM(F29:F30)</f>
        <v>0</v>
      </c>
      <c r="G28" s="37">
        <f t="shared" ref="G28" si="14">+SUM(G29:G30)</f>
        <v>0</v>
      </c>
      <c r="H28" s="37">
        <f t="shared" ref="H28" si="15">+SUM(H29:H30)</f>
        <v>0</v>
      </c>
      <c r="I28" s="37">
        <f t="shared" ref="I28" si="16">+SUM(I29:I30)</f>
        <v>0</v>
      </c>
      <c r="J28" s="37">
        <f t="shared" ref="J28" si="17">+SUM(J29:J30)</f>
        <v>0</v>
      </c>
      <c r="K28" s="37">
        <f t="shared" ref="K28" si="18">+SUM(K29:K30)</f>
        <v>0</v>
      </c>
      <c r="L28" s="21" t="s">
        <v>430</v>
      </c>
    </row>
    <row r="29" spans="1:12" ht="32.1" customHeight="1">
      <c r="A29" s="47">
        <v>1</v>
      </c>
      <c r="B29" s="139" t="s">
        <v>458</v>
      </c>
      <c r="C29" s="140"/>
      <c r="D29" s="140"/>
      <c r="E29" s="33">
        <f t="shared" si="4"/>
        <v>0</v>
      </c>
      <c r="F29" s="24">
        <f>+SUM(G29:J29)</f>
        <v>0</v>
      </c>
      <c r="G29" s="24"/>
      <c r="H29" s="24"/>
      <c r="I29" s="33"/>
      <c r="J29" s="33"/>
      <c r="K29" s="33"/>
      <c r="L29" s="24"/>
    </row>
    <row r="30" spans="1:12" ht="32.1" customHeight="1">
      <c r="A30" s="47">
        <f>+A29+1</f>
        <v>2</v>
      </c>
      <c r="B30" s="139" t="s">
        <v>412</v>
      </c>
      <c r="C30" s="140"/>
      <c r="D30" s="140"/>
      <c r="E30" s="33">
        <f t="shared" si="4"/>
        <v>0</v>
      </c>
      <c r="F30" s="24">
        <f>+SUM(G30:J30)</f>
        <v>0</v>
      </c>
      <c r="G30" s="24"/>
      <c r="H30" s="24"/>
      <c r="I30" s="33"/>
      <c r="J30" s="33"/>
      <c r="K30" s="33"/>
      <c r="L30" s="24"/>
    </row>
    <row r="31" spans="1:12" s="17" customFormat="1" ht="32.1" customHeight="1">
      <c r="A31" s="13" t="s">
        <v>25</v>
      </c>
      <c r="B31" s="14" t="s">
        <v>40</v>
      </c>
      <c r="C31" s="15"/>
      <c r="D31" s="15"/>
      <c r="E31" s="37">
        <f t="shared" si="4"/>
        <v>1200</v>
      </c>
      <c r="F31" s="15">
        <f>+SUM(G31:J31)</f>
        <v>1200</v>
      </c>
      <c r="G31" s="15"/>
      <c r="H31" s="15"/>
      <c r="I31" s="15"/>
      <c r="J31" s="15">
        <v>1200</v>
      </c>
      <c r="K31" s="15"/>
      <c r="L31" s="14"/>
    </row>
    <row r="32" spans="1:12" s="17" customFormat="1" ht="32.1" customHeight="1">
      <c r="A32" s="13" t="s">
        <v>418</v>
      </c>
      <c r="B32" s="14" t="s">
        <v>419</v>
      </c>
      <c r="C32" s="15">
        <f>+C33</f>
        <v>0</v>
      </c>
      <c r="D32" s="15">
        <f t="shared" ref="D32:K33" si="19">+D33</f>
        <v>0</v>
      </c>
      <c r="E32" s="15">
        <f t="shared" si="19"/>
        <v>0</v>
      </c>
      <c r="F32" s="15">
        <f t="shared" si="19"/>
        <v>0</v>
      </c>
      <c r="G32" s="15">
        <f t="shared" si="19"/>
        <v>0</v>
      </c>
      <c r="H32" s="15">
        <f t="shared" si="19"/>
        <v>0</v>
      </c>
      <c r="I32" s="15">
        <f t="shared" si="19"/>
        <v>0</v>
      </c>
      <c r="J32" s="15">
        <f t="shared" si="19"/>
        <v>0</v>
      </c>
      <c r="K32" s="15">
        <f t="shared" si="19"/>
        <v>0</v>
      </c>
      <c r="L32" s="14"/>
    </row>
    <row r="33" spans="1:12" s="17" customFormat="1" ht="39.950000000000003" customHeight="1">
      <c r="A33" s="13" t="s">
        <v>5</v>
      </c>
      <c r="B33" s="14" t="s">
        <v>426</v>
      </c>
      <c r="C33" s="15">
        <f>+C34</f>
        <v>0</v>
      </c>
      <c r="D33" s="15">
        <f t="shared" si="19"/>
        <v>0</v>
      </c>
      <c r="E33" s="15">
        <f t="shared" si="19"/>
        <v>0</v>
      </c>
      <c r="F33" s="15">
        <f t="shared" si="19"/>
        <v>0</v>
      </c>
      <c r="G33" s="15">
        <f t="shared" si="19"/>
        <v>0</v>
      </c>
      <c r="H33" s="15">
        <f t="shared" si="19"/>
        <v>0</v>
      </c>
      <c r="I33" s="15">
        <f t="shared" si="19"/>
        <v>0</v>
      </c>
      <c r="J33" s="15">
        <f t="shared" si="19"/>
        <v>0</v>
      </c>
      <c r="K33" s="15">
        <f t="shared" si="19"/>
        <v>0</v>
      </c>
      <c r="L33" s="21" t="s">
        <v>430</v>
      </c>
    </row>
    <row r="34" spans="1:12" ht="32.1" customHeight="1">
      <c r="A34" s="76">
        <v>1</v>
      </c>
      <c r="B34" s="21" t="s">
        <v>441</v>
      </c>
      <c r="C34" s="24"/>
      <c r="D34" s="24"/>
      <c r="E34" s="33">
        <f t="shared" si="4"/>
        <v>0</v>
      </c>
      <c r="F34" s="24"/>
      <c r="G34" s="24"/>
      <c r="H34" s="24"/>
      <c r="I34" s="24"/>
      <c r="J34" s="24"/>
      <c r="K34" s="24"/>
      <c r="L34" s="21"/>
    </row>
    <row r="36" spans="1:12" ht="39.950000000000003" customHeight="1">
      <c r="A36" s="154" t="s">
        <v>449</v>
      </c>
      <c r="B36" s="154"/>
      <c r="C36" s="154"/>
      <c r="D36" s="154"/>
      <c r="E36" s="154"/>
      <c r="F36" s="154"/>
      <c r="G36" s="154"/>
      <c r="H36" s="154"/>
      <c r="I36" s="154"/>
      <c r="J36" s="154"/>
      <c r="K36" s="154"/>
      <c r="L36" s="154"/>
    </row>
  </sheetData>
  <mergeCells count="17">
    <mergeCell ref="E6:E8"/>
    <mergeCell ref="E5:K5"/>
    <mergeCell ref="F6:K6"/>
    <mergeCell ref="K7:K8"/>
    <mergeCell ref="A36:L36"/>
    <mergeCell ref="A1:L1"/>
    <mergeCell ref="A2:L2"/>
    <mergeCell ref="A3:L3"/>
    <mergeCell ref="A5:A8"/>
    <mergeCell ref="B5:B8"/>
    <mergeCell ref="F7:F8"/>
    <mergeCell ref="G7:J7"/>
    <mergeCell ref="L5:L8"/>
    <mergeCell ref="C7:C8"/>
    <mergeCell ref="D7:D8"/>
    <mergeCell ref="J4:L4"/>
    <mergeCell ref="C5:D6"/>
  </mergeCells>
  <printOptions horizontalCentered="1"/>
  <pageMargins left="0" right="0" top="0.75" bottom="0.25" header="0.75" footer="0.25"/>
  <pageSetup paperSize="9" scale="85"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44"/>
  <sheetViews>
    <sheetView workbookViewId="0">
      <selection activeCell="D10" sqref="D10"/>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59"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s="2" customFormat="1" ht="32.1" customHeight="1">
      <c r="A2" s="148" t="s">
        <v>18</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row>
    <row r="5" spans="1:59"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row>
    <row r="6" spans="1:59"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4" customFormat="1" ht="32.1" customHeight="1">
      <c r="A7" s="150"/>
      <c r="B7" s="151"/>
      <c r="C7" s="152" t="s">
        <v>32</v>
      </c>
      <c r="D7" s="152" t="s">
        <v>414</v>
      </c>
      <c r="E7" s="152"/>
      <c r="F7" s="152" t="s">
        <v>415</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4" customFormat="1" ht="51.95" customHeight="1">
      <c r="A8" s="150"/>
      <c r="B8" s="151"/>
      <c r="C8" s="152"/>
      <c r="D8" s="152"/>
      <c r="E8" s="152"/>
      <c r="F8" s="152"/>
      <c r="G8" s="96" t="s">
        <v>34</v>
      </c>
      <c r="H8" s="96" t="s">
        <v>35</v>
      </c>
      <c r="I8" s="96" t="s">
        <v>56</v>
      </c>
      <c r="J8" s="96" t="s">
        <v>201</v>
      </c>
      <c r="K8" s="152"/>
      <c r="L8" s="1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4" customFormat="1" ht="32.1" customHeight="1">
      <c r="A9" s="98"/>
      <c r="B9" s="99" t="s">
        <v>4</v>
      </c>
      <c r="C9" s="96">
        <f>+C10+C38</f>
        <v>106365.576</v>
      </c>
      <c r="D9" s="96">
        <f t="shared" ref="D9:K9" si="0">+D10+D38</f>
        <v>93616.975999999995</v>
      </c>
      <c r="E9" s="96">
        <f t="shared" si="0"/>
        <v>80616</v>
      </c>
      <c r="F9" s="96">
        <f t="shared" si="0"/>
        <v>68616</v>
      </c>
      <c r="G9" s="96">
        <f t="shared" si="0"/>
        <v>52938</v>
      </c>
      <c r="H9" s="96">
        <f t="shared" si="0"/>
        <v>3500</v>
      </c>
      <c r="I9" s="96">
        <f t="shared" si="0"/>
        <v>0</v>
      </c>
      <c r="J9" s="96">
        <f t="shared" si="0"/>
        <v>12178</v>
      </c>
      <c r="K9" s="96">
        <f t="shared" si="0"/>
        <v>12000</v>
      </c>
      <c r="L9" s="99"/>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4" customFormat="1" ht="32.1" customHeight="1">
      <c r="A10" s="98" t="s">
        <v>416</v>
      </c>
      <c r="B10" s="14" t="s">
        <v>417</v>
      </c>
      <c r="C10" s="15">
        <f>+C11+C12+C36+C37</f>
        <v>20013.576000000001</v>
      </c>
      <c r="D10" s="15">
        <f>+D11+D12+D36+D37</f>
        <v>18864.975999999999</v>
      </c>
      <c r="E10" s="15">
        <f t="shared" ref="E10:K10" si="1">+E11+E12+E36+E37</f>
        <v>68616</v>
      </c>
      <c r="F10" s="15">
        <f t="shared" si="1"/>
        <v>68616</v>
      </c>
      <c r="G10" s="15">
        <f t="shared" si="1"/>
        <v>52938</v>
      </c>
      <c r="H10" s="15">
        <f t="shared" si="1"/>
        <v>3500</v>
      </c>
      <c r="I10" s="15">
        <f t="shared" si="1"/>
        <v>0</v>
      </c>
      <c r="J10" s="15">
        <f t="shared" si="1"/>
        <v>12178</v>
      </c>
      <c r="K10" s="15">
        <f t="shared" si="1"/>
        <v>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7" customFormat="1" ht="39.950000000000003" customHeight="1">
      <c r="A11" s="13" t="s">
        <v>5</v>
      </c>
      <c r="B11" s="14" t="s">
        <v>36</v>
      </c>
      <c r="C11" s="15"/>
      <c r="D11" s="15"/>
      <c r="E11" s="15">
        <f>+F11+K11</f>
        <v>24338</v>
      </c>
      <c r="F11" s="15">
        <f>+SUM(G11:I11)</f>
        <v>24338</v>
      </c>
      <c r="G11" s="15">
        <v>24338</v>
      </c>
      <c r="H11" s="15"/>
      <c r="I11" s="15"/>
      <c r="J11" s="15"/>
      <c r="K11" s="15"/>
      <c r="L11" s="14"/>
    </row>
    <row r="12" spans="1:59" s="17" customFormat="1" ht="32.1" customHeight="1">
      <c r="A12" s="13" t="s">
        <v>6</v>
      </c>
      <c r="B12" s="14" t="s">
        <v>57</v>
      </c>
      <c r="C12" s="15">
        <f>+C13+C16+C25+C26+C27+C32+C34</f>
        <v>20013.576000000001</v>
      </c>
      <c r="D12" s="15">
        <f t="shared" ref="D12:K12" si="2">+D13+D16+D25+D26+D27+D32+D34</f>
        <v>18864.975999999999</v>
      </c>
      <c r="E12" s="15">
        <f t="shared" si="2"/>
        <v>33500</v>
      </c>
      <c r="F12" s="15">
        <f t="shared" si="2"/>
        <v>33500</v>
      </c>
      <c r="G12" s="15">
        <f t="shared" si="2"/>
        <v>28600</v>
      </c>
      <c r="H12" s="15">
        <f t="shared" si="2"/>
        <v>3500</v>
      </c>
      <c r="I12" s="15">
        <f t="shared" si="2"/>
        <v>0</v>
      </c>
      <c r="J12" s="15">
        <f t="shared" si="2"/>
        <v>1400</v>
      </c>
      <c r="K12" s="15">
        <f t="shared" si="2"/>
        <v>0</v>
      </c>
      <c r="L12" s="14"/>
    </row>
    <row r="13" spans="1:59" ht="39.950000000000003" customHeight="1">
      <c r="A13" s="18">
        <v>-1</v>
      </c>
      <c r="B13" s="19" t="s">
        <v>58</v>
      </c>
      <c r="C13" s="20">
        <f>SUM(C14:C15)</f>
        <v>5990.576</v>
      </c>
      <c r="D13" s="20">
        <f t="shared" ref="D13:J13" si="3">SUM(D14:D15)</f>
        <v>5990.576</v>
      </c>
      <c r="E13" s="20">
        <f t="shared" si="3"/>
        <v>2400</v>
      </c>
      <c r="F13" s="20">
        <f t="shared" si="3"/>
        <v>2400</v>
      </c>
      <c r="G13" s="20">
        <f t="shared" si="3"/>
        <v>0</v>
      </c>
      <c r="H13" s="20">
        <f t="shared" si="3"/>
        <v>1000</v>
      </c>
      <c r="I13" s="20">
        <f t="shared" si="3"/>
        <v>0</v>
      </c>
      <c r="J13" s="20">
        <f t="shared" si="3"/>
        <v>1400</v>
      </c>
      <c r="K13" s="20"/>
      <c r="L13" s="21"/>
    </row>
    <row r="14" spans="1:59" ht="32.1" customHeight="1">
      <c r="A14" s="22">
        <v>1</v>
      </c>
      <c r="B14" s="51" t="s">
        <v>65</v>
      </c>
      <c r="C14" s="33">
        <v>3990.576</v>
      </c>
      <c r="D14" s="33">
        <v>3990.576</v>
      </c>
      <c r="E14" s="24">
        <f>+F14+K14</f>
        <v>1000</v>
      </c>
      <c r="F14" s="24">
        <f>+SUM(G14:J14)</f>
        <v>1000</v>
      </c>
      <c r="G14" s="24"/>
      <c r="H14" s="24">
        <v>1000</v>
      </c>
      <c r="I14" s="24"/>
      <c r="J14" s="25"/>
      <c r="K14" s="25"/>
      <c r="L14" s="21"/>
    </row>
    <row r="15" spans="1:59" ht="32.1" customHeight="1">
      <c r="A15" s="22">
        <f>+A14+1</f>
        <v>2</v>
      </c>
      <c r="B15" s="51" t="s">
        <v>393</v>
      </c>
      <c r="C15" s="33">
        <v>2000</v>
      </c>
      <c r="D15" s="33">
        <f>+C15</f>
        <v>2000</v>
      </c>
      <c r="E15" s="24">
        <f>+F15+K15</f>
        <v>1400</v>
      </c>
      <c r="F15" s="24">
        <f>+SUM(G15:J15)</f>
        <v>1400</v>
      </c>
      <c r="G15" s="24"/>
      <c r="H15" s="24"/>
      <c r="I15" s="24"/>
      <c r="J15" s="25">
        <v>1400</v>
      </c>
      <c r="K15" s="25"/>
      <c r="L15" s="21"/>
    </row>
    <row r="16" spans="1:59" s="17" customFormat="1" ht="39.950000000000003" customHeight="1">
      <c r="A16" s="13">
        <v>-2</v>
      </c>
      <c r="B16" s="14" t="s">
        <v>52</v>
      </c>
      <c r="C16" s="37">
        <f>C17+C20</f>
        <v>8916</v>
      </c>
      <c r="D16" s="37">
        <f t="shared" ref="D16:J16" si="4">D17+D20</f>
        <v>7874.4</v>
      </c>
      <c r="E16" s="37">
        <f t="shared" si="4"/>
        <v>4600</v>
      </c>
      <c r="F16" s="37">
        <f t="shared" si="4"/>
        <v>4600</v>
      </c>
      <c r="G16" s="37">
        <f t="shared" si="4"/>
        <v>4600</v>
      </c>
      <c r="H16" s="37">
        <f t="shared" si="4"/>
        <v>0</v>
      </c>
      <c r="I16" s="37">
        <f t="shared" si="4"/>
        <v>0</v>
      </c>
      <c r="J16" s="37">
        <f t="shared" si="4"/>
        <v>0</v>
      </c>
      <c r="K16" s="37"/>
      <c r="L16" s="14"/>
    </row>
    <row r="17" spans="1:12" s="17" customFormat="1" ht="32.1" customHeight="1">
      <c r="A17" s="45" t="s">
        <v>26</v>
      </c>
      <c r="B17" s="46" t="s">
        <v>394</v>
      </c>
      <c r="C17" s="37">
        <f t="shared" ref="C17" si="5">SUM(C18:C19)</f>
        <v>1929</v>
      </c>
      <c r="D17" s="37">
        <f t="shared" ref="D17:J17" si="6">SUM(D18:D19)</f>
        <v>1736.1</v>
      </c>
      <c r="E17" s="37">
        <f t="shared" ref="E17" si="7">SUM(E18:E19)</f>
        <v>1150</v>
      </c>
      <c r="F17" s="37">
        <f t="shared" si="6"/>
        <v>1150</v>
      </c>
      <c r="G17" s="37">
        <f t="shared" si="6"/>
        <v>1150</v>
      </c>
      <c r="H17" s="37">
        <f t="shared" si="6"/>
        <v>0</v>
      </c>
      <c r="I17" s="37">
        <f t="shared" si="6"/>
        <v>0</v>
      </c>
      <c r="J17" s="37">
        <f t="shared" si="6"/>
        <v>0</v>
      </c>
      <c r="K17" s="37"/>
      <c r="L17" s="14"/>
    </row>
    <row r="18" spans="1:12" ht="32.1" customHeight="1">
      <c r="A18" s="47">
        <v>1</v>
      </c>
      <c r="B18" s="41" t="s">
        <v>125</v>
      </c>
      <c r="C18" s="33">
        <v>629</v>
      </c>
      <c r="D18" s="33">
        <f>C18*0.9</f>
        <v>566.1</v>
      </c>
      <c r="E18" s="24">
        <f>+F18+K18</f>
        <v>50</v>
      </c>
      <c r="F18" s="24">
        <f>+SUM(G18:J18)</f>
        <v>50</v>
      </c>
      <c r="G18" s="24">
        <v>50</v>
      </c>
      <c r="H18" s="24"/>
      <c r="I18" s="33"/>
      <c r="J18" s="24"/>
      <c r="K18" s="24"/>
      <c r="L18" s="21"/>
    </row>
    <row r="19" spans="1:12" ht="32.1" customHeight="1">
      <c r="A19" s="47">
        <v>2</v>
      </c>
      <c r="B19" s="41" t="s">
        <v>395</v>
      </c>
      <c r="C19" s="33">
        <v>1300</v>
      </c>
      <c r="D19" s="33">
        <f>C19*0.9</f>
        <v>1170</v>
      </c>
      <c r="E19" s="24">
        <f>+F19+K19</f>
        <v>1100</v>
      </c>
      <c r="F19" s="24">
        <f t="shared" ref="F19:F24" si="8">+SUM(G19:J19)</f>
        <v>1100</v>
      </c>
      <c r="G19" s="24">
        <v>1100</v>
      </c>
      <c r="H19" s="24"/>
      <c r="I19" s="33"/>
      <c r="J19" s="24"/>
      <c r="K19" s="24"/>
      <c r="L19" s="21"/>
    </row>
    <row r="20" spans="1:12" s="17" customFormat="1" ht="32.1" customHeight="1">
      <c r="A20" s="45" t="s">
        <v>28</v>
      </c>
      <c r="B20" s="46" t="s">
        <v>27</v>
      </c>
      <c r="C20" s="37">
        <f>SUM(C21:C24)</f>
        <v>6987</v>
      </c>
      <c r="D20" s="37">
        <f t="shared" ref="D20:J20" si="9">SUM(D21:D24)</f>
        <v>6138.3</v>
      </c>
      <c r="E20" s="37">
        <f t="shared" si="9"/>
        <v>3450</v>
      </c>
      <c r="F20" s="37">
        <f t="shared" si="9"/>
        <v>3450</v>
      </c>
      <c r="G20" s="37">
        <f t="shared" si="9"/>
        <v>3450</v>
      </c>
      <c r="H20" s="37">
        <f t="shared" si="9"/>
        <v>0</v>
      </c>
      <c r="I20" s="37">
        <f t="shared" si="9"/>
        <v>0</v>
      </c>
      <c r="J20" s="37">
        <f t="shared" si="9"/>
        <v>0</v>
      </c>
      <c r="K20" s="37"/>
      <c r="L20" s="14"/>
    </row>
    <row r="21" spans="1:12" ht="32.1" customHeight="1">
      <c r="A21" s="68">
        <v>1</v>
      </c>
      <c r="B21" s="36" t="s">
        <v>127</v>
      </c>
      <c r="C21" s="33">
        <v>1637</v>
      </c>
      <c r="D21" s="33">
        <f>C21*0.9</f>
        <v>1473.3</v>
      </c>
      <c r="E21" s="24">
        <f t="shared" ref="E21:E26" si="10">+F21+K21</f>
        <v>200</v>
      </c>
      <c r="F21" s="24">
        <f t="shared" si="8"/>
        <v>200</v>
      </c>
      <c r="G21" s="24">
        <v>200</v>
      </c>
      <c r="H21" s="24"/>
      <c r="I21" s="33"/>
      <c r="J21" s="24"/>
      <c r="K21" s="24"/>
      <c r="L21" s="21"/>
    </row>
    <row r="22" spans="1:12" ht="32.1" customHeight="1">
      <c r="A22" s="35">
        <v>2</v>
      </c>
      <c r="B22" s="36" t="s">
        <v>126</v>
      </c>
      <c r="C22" s="33">
        <v>650</v>
      </c>
      <c r="D22" s="33">
        <f>C22*0.9</f>
        <v>585</v>
      </c>
      <c r="E22" s="24">
        <f t="shared" si="10"/>
        <v>50</v>
      </c>
      <c r="F22" s="24">
        <f t="shared" si="8"/>
        <v>50</v>
      </c>
      <c r="G22" s="24">
        <v>50</v>
      </c>
      <c r="H22" s="24"/>
      <c r="I22" s="33"/>
      <c r="J22" s="24"/>
      <c r="K22" s="24"/>
      <c r="L22" s="21"/>
    </row>
    <row r="23" spans="1:12" ht="39.950000000000003" customHeight="1">
      <c r="A23" s="35">
        <v>3</v>
      </c>
      <c r="B23" s="36" t="s">
        <v>396</v>
      </c>
      <c r="C23" s="33">
        <v>3500</v>
      </c>
      <c r="D23" s="33">
        <v>3000</v>
      </c>
      <c r="E23" s="24">
        <f t="shared" si="10"/>
        <v>2300</v>
      </c>
      <c r="F23" s="24">
        <f t="shared" si="8"/>
        <v>2300</v>
      </c>
      <c r="G23" s="24">
        <v>2300</v>
      </c>
      <c r="H23" s="24"/>
      <c r="I23" s="33"/>
      <c r="J23" s="24"/>
      <c r="K23" s="24"/>
      <c r="L23" s="21"/>
    </row>
    <row r="24" spans="1:12" ht="32.1" customHeight="1">
      <c r="A24" s="35">
        <v>4</v>
      </c>
      <c r="B24" s="36" t="s">
        <v>397</v>
      </c>
      <c r="C24" s="33">
        <v>1200</v>
      </c>
      <c r="D24" s="33">
        <f>0.9*C24</f>
        <v>1080</v>
      </c>
      <c r="E24" s="24">
        <f t="shared" si="10"/>
        <v>900</v>
      </c>
      <c r="F24" s="24">
        <f t="shared" si="8"/>
        <v>900</v>
      </c>
      <c r="G24" s="24">
        <v>900</v>
      </c>
      <c r="H24" s="24"/>
      <c r="I24" s="33"/>
      <c r="J24" s="24"/>
      <c r="K24" s="24"/>
      <c r="L24" s="21"/>
    </row>
    <row r="25" spans="1:12" s="17" customFormat="1" ht="68.099999999999994" customHeight="1">
      <c r="A25" s="13">
        <v>-3</v>
      </c>
      <c r="B25" s="48" t="s">
        <v>163</v>
      </c>
      <c r="C25" s="37"/>
      <c r="D25" s="37"/>
      <c r="E25" s="15">
        <f t="shared" si="10"/>
        <v>12000</v>
      </c>
      <c r="F25" s="15">
        <f>+SUM(G25:J25)</f>
        <v>12000</v>
      </c>
      <c r="G25" s="15">
        <v>12000</v>
      </c>
      <c r="H25" s="15"/>
      <c r="I25" s="37"/>
      <c r="J25" s="20"/>
      <c r="K25" s="20"/>
      <c r="L25" s="21" t="s">
        <v>164</v>
      </c>
    </row>
    <row r="26" spans="1:12" s="17" customFormat="1" ht="51.95" customHeight="1">
      <c r="A26" s="13">
        <v>-4</v>
      </c>
      <c r="B26" s="46" t="s">
        <v>172</v>
      </c>
      <c r="C26" s="37"/>
      <c r="D26" s="37"/>
      <c r="E26" s="15">
        <f t="shared" si="10"/>
        <v>5000</v>
      </c>
      <c r="F26" s="15">
        <f>+SUM(G26:I26)</f>
        <v>5000</v>
      </c>
      <c r="G26" s="20">
        <v>5000</v>
      </c>
      <c r="H26" s="15"/>
      <c r="I26" s="37"/>
      <c r="J26" s="15"/>
      <c r="K26" s="15"/>
      <c r="L26" s="58"/>
    </row>
    <row r="27" spans="1:12" s="17" customFormat="1" ht="32.1" customHeight="1">
      <c r="A27" s="13">
        <v>-5</v>
      </c>
      <c r="B27" s="46" t="s">
        <v>311</v>
      </c>
      <c r="C27" s="37"/>
      <c r="D27" s="37"/>
      <c r="E27" s="15">
        <f>+SUM(E28:E31)</f>
        <v>7000</v>
      </c>
      <c r="F27" s="15">
        <f>+SUM(F28:F31)</f>
        <v>7000</v>
      </c>
      <c r="G27" s="15">
        <f t="shared" ref="G27:J27" si="11">+SUM(G28:G31)</f>
        <v>7000</v>
      </c>
      <c r="H27" s="15">
        <f t="shared" si="11"/>
        <v>0</v>
      </c>
      <c r="I27" s="15">
        <f t="shared" si="11"/>
        <v>0</v>
      </c>
      <c r="J27" s="15">
        <f t="shared" si="11"/>
        <v>0</v>
      </c>
      <c r="K27" s="15"/>
      <c r="L27" s="58"/>
    </row>
    <row r="28" spans="1:12" ht="32.1" customHeight="1">
      <c r="A28" s="76">
        <v>1</v>
      </c>
      <c r="B28" s="133" t="s">
        <v>398</v>
      </c>
      <c r="C28" s="33"/>
      <c r="D28" s="33"/>
      <c r="E28" s="24">
        <f>+F28+K28</f>
        <v>1500</v>
      </c>
      <c r="F28" s="24">
        <f t="shared" ref="F28:F31" si="12">+SUM(G28:J28)</f>
        <v>1500</v>
      </c>
      <c r="G28" s="25">
        <v>1500</v>
      </c>
      <c r="H28" s="24"/>
      <c r="I28" s="33"/>
      <c r="J28" s="24"/>
      <c r="K28" s="24"/>
      <c r="L28" s="52"/>
    </row>
    <row r="29" spans="1:12" ht="32.1" customHeight="1">
      <c r="A29" s="76">
        <f>+A28+1</f>
        <v>2</v>
      </c>
      <c r="B29" s="133" t="s">
        <v>399</v>
      </c>
      <c r="C29" s="33"/>
      <c r="D29" s="33"/>
      <c r="E29" s="24">
        <f>+F29+K29</f>
        <v>1500</v>
      </c>
      <c r="F29" s="24">
        <f t="shared" si="12"/>
        <v>1500</v>
      </c>
      <c r="G29" s="25">
        <v>1500</v>
      </c>
      <c r="H29" s="24"/>
      <c r="I29" s="33"/>
      <c r="J29" s="24"/>
      <c r="K29" s="24"/>
      <c r="L29" s="52"/>
    </row>
    <row r="30" spans="1:12" ht="32.1" customHeight="1">
      <c r="A30" s="76">
        <f t="shared" ref="A30:A31" si="13">+A29+1</f>
        <v>3</v>
      </c>
      <c r="B30" s="133" t="s">
        <v>400</v>
      </c>
      <c r="C30" s="33"/>
      <c r="D30" s="33"/>
      <c r="E30" s="24">
        <f>+F30+K30</f>
        <v>2000</v>
      </c>
      <c r="F30" s="24">
        <f t="shared" si="12"/>
        <v>2000</v>
      </c>
      <c r="G30" s="25">
        <v>2000</v>
      </c>
      <c r="H30" s="24"/>
      <c r="I30" s="33"/>
      <c r="J30" s="24"/>
      <c r="K30" s="24"/>
      <c r="L30" s="52"/>
    </row>
    <row r="31" spans="1:12" ht="32.1" customHeight="1">
      <c r="A31" s="76">
        <f t="shared" si="13"/>
        <v>4</v>
      </c>
      <c r="B31" s="133" t="s">
        <v>401</v>
      </c>
      <c r="C31" s="33"/>
      <c r="D31" s="33"/>
      <c r="E31" s="24">
        <f>+F31+K31</f>
        <v>2000</v>
      </c>
      <c r="F31" s="24">
        <f t="shared" si="12"/>
        <v>2000</v>
      </c>
      <c r="G31" s="25">
        <v>2000</v>
      </c>
      <c r="H31" s="24"/>
      <c r="I31" s="33"/>
      <c r="J31" s="24"/>
      <c r="K31" s="24"/>
      <c r="L31" s="52"/>
    </row>
    <row r="32" spans="1:12" ht="32.1" customHeight="1">
      <c r="A32" s="13">
        <v>-6</v>
      </c>
      <c r="B32" s="89" t="s">
        <v>351</v>
      </c>
      <c r="C32" s="37">
        <f t="shared" ref="C32:J32" si="14">SUM(C33:C33)</f>
        <v>5107</v>
      </c>
      <c r="D32" s="37">
        <f t="shared" si="14"/>
        <v>5000</v>
      </c>
      <c r="E32" s="37">
        <f t="shared" si="14"/>
        <v>2500</v>
      </c>
      <c r="F32" s="37">
        <f t="shared" si="14"/>
        <v>2500</v>
      </c>
      <c r="G32" s="37">
        <f t="shared" si="14"/>
        <v>0</v>
      </c>
      <c r="H32" s="37">
        <f t="shared" si="14"/>
        <v>2500</v>
      </c>
      <c r="I32" s="37">
        <f t="shared" si="14"/>
        <v>0</v>
      </c>
      <c r="J32" s="37">
        <f t="shared" si="14"/>
        <v>0</v>
      </c>
      <c r="K32" s="37"/>
      <c r="L32" s="21"/>
    </row>
    <row r="33" spans="1:12" ht="39.950000000000003" customHeight="1">
      <c r="A33" s="47">
        <v>1</v>
      </c>
      <c r="B33" s="36" t="s">
        <v>185</v>
      </c>
      <c r="C33" s="33">
        <v>5107</v>
      </c>
      <c r="D33" s="33">
        <v>5000</v>
      </c>
      <c r="E33" s="24">
        <f>+F33+K33</f>
        <v>2500</v>
      </c>
      <c r="F33" s="24">
        <f>+SUM(G33:J33)</f>
        <v>2500</v>
      </c>
      <c r="G33" s="24"/>
      <c r="H33" s="24">
        <v>2500</v>
      </c>
      <c r="I33" s="33"/>
      <c r="J33" s="24"/>
      <c r="K33" s="24"/>
      <c r="L33" s="59"/>
    </row>
    <row r="34" spans="1:12" ht="32.1" customHeight="1">
      <c r="A34" s="13">
        <v>-7</v>
      </c>
      <c r="B34" s="89" t="s">
        <v>175</v>
      </c>
      <c r="C34" s="37">
        <f t="shared" ref="C34:J34" si="15">SUM(C35:C35)</f>
        <v>0</v>
      </c>
      <c r="D34" s="37">
        <f t="shared" si="15"/>
        <v>0</v>
      </c>
      <c r="E34" s="37">
        <f t="shared" si="15"/>
        <v>0</v>
      </c>
      <c r="F34" s="37">
        <f t="shared" si="15"/>
        <v>0</v>
      </c>
      <c r="G34" s="37">
        <f t="shared" si="15"/>
        <v>0</v>
      </c>
      <c r="H34" s="37">
        <f t="shared" si="15"/>
        <v>0</v>
      </c>
      <c r="I34" s="37">
        <f t="shared" si="15"/>
        <v>0</v>
      </c>
      <c r="J34" s="37">
        <f t="shared" si="15"/>
        <v>0</v>
      </c>
      <c r="K34" s="37"/>
      <c r="L34" s="21" t="s">
        <v>430</v>
      </c>
    </row>
    <row r="35" spans="1:12" ht="39.950000000000003" customHeight="1">
      <c r="A35" s="47">
        <v>1</v>
      </c>
      <c r="B35" s="36" t="s">
        <v>402</v>
      </c>
      <c r="C35" s="33"/>
      <c r="D35" s="33"/>
      <c r="E35" s="24">
        <f>+F35+K35</f>
        <v>0</v>
      </c>
      <c r="F35" s="24">
        <f>+SUM(G35:J35)</f>
        <v>0</v>
      </c>
      <c r="G35" s="24"/>
      <c r="H35" s="24"/>
      <c r="I35" s="33"/>
      <c r="J35" s="24"/>
      <c r="K35" s="24"/>
      <c r="L35" s="59"/>
    </row>
    <row r="36" spans="1:12" s="17" customFormat="1" ht="32.1" customHeight="1">
      <c r="A36" s="13" t="s">
        <v>25</v>
      </c>
      <c r="B36" s="30" t="s">
        <v>190</v>
      </c>
      <c r="C36" s="37"/>
      <c r="D36" s="37"/>
      <c r="E36" s="15">
        <f>+F36+K36</f>
        <v>7778</v>
      </c>
      <c r="F36" s="15">
        <f>+SUM(G36:J36)</f>
        <v>7778</v>
      </c>
      <c r="G36" s="15"/>
      <c r="H36" s="15"/>
      <c r="I36" s="15"/>
      <c r="J36" s="15">
        <v>7778</v>
      </c>
      <c r="K36" s="15"/>
      <c r="L36" s="14"/>
    </row>
    <row r="37" spans="1:12" s="17" customFormat="1" ht="32.1" customHeight="1">
      <c r="A37" s="13" t="s">
        <v>48</v>
      </c>
      <c r="B37" s="14" t="s">
        <v>40</v>
      </c>
      <c r="C37" s="15"/>
      <c r="D37" s="15"/>
      <c r="E37" s="15">
        <f>+F37+K37</f>
        <v>3000</v>
      </c>
      <c r="F37" s="15">
        <f>+SUM(G37:J37)</f>
        <v>3000</v>
      </c>
      <c r="G37" s="15"/>
      <c r="H37" s="15"/>
      <c r="I37" s="15"/>
      <c r="J37" s="15">
        <v>3000</v>
      </c>
      <c r="K37" s="15"/>
      <c r="L37" s="14"/>
    </row>
    <row r="38" spans="1:12" s="17" customFormat="1" ht="32.1" customHeight="1">
      <c r="A38" s="13" t="s">
        <v>418</v>
      </c>
      <c r="B38" s="14" t="s">
        <v>419</v>
      </c>
      <c r="C38" s="15">
        <f>+C39+C41</f>
        <v>86352</v>
      </c>
      <c r="D38" s="15">
        <f>+D39+D41</f>
        <v>74752</v>
      </c>
      <c r="E38" s="15">
        <f>+E39+E41</f>
        <v>12000</v>
      </c>
      <c r="F38" s="15">
        <f t="shared" ref="F38:K38" si="16">+F39+F41</f>
        <v>0</v>
      </c>
      <c r="G38" s="15">
        <f t="shared" si="16"/>
        <v>0</v>
      </c>
      <c r="H38" s="15">
        <f t="shared" si="16"/>
        <v>0</v>
      </c>
      <c r="I38" s="15">
        <f t="shared" si="16"/>
        <v>0</v>
      </c>
      <c r="J38" s="15">
        <f t="shared" si="16"/>
        <v>0</v>
      </c>
      <c r="K38" s="15">
        <f t="shared" si="16"/>
        <v>12000</v>
      </c>
      <c r="L38" s="14"/>
    </row>
    <row r="39" spans="1:12" s="17" customFormat="1" ht="39.950000000000003" customHeight="1">
      <c r="A39" s="13" t="s">
        <v>5</v>
      </c>
      <c r="B39" s="14" t="s">
        <v>427</v>
      </c>
      <c r="C39" s="15">
        <f>+C40</f>
        <v>86352</v>
      </c>
      <c r="D39" s="15">
        <f t="shared" ref="D39:K39" si="17">+D40</f>
        <v>74752</v>
      </c>
      <c r="E39" s="15">
        <f t="shared" si="17"/>
        <v>12000</v>
      </c>
      <c r="F39" s="15">
        <f t="shared" si="17"/>
        <v>0</v>
      </c>
      <c r="G39" s="15">
        <f t="shared" si="17"/>
        <v>0</v>
      </c>
      <c r="H39" s="15">
        <f t="shared" si="17"/>
        <v>0</v>
      </c>
      <c r="I39" s="15">
        <f t="shared" si="17"/>
        <v>0</v>
      </c>
      <c r="J39" s="15">
        <f t="shared" si="17"/>
        <v>0</v>
      </c>
      <c r="K39" s="15">
        <f t="shared" si="17"/>
        <v>12000</v>
      </c>
      <c r="L39" s="14"/>
    </row>
    <row r="40" spans="1:12" ht="39.950000000000003" customHeight="1">
      <c r="A40" s="76">
        <v>1</v>
      </c>
      <c r="B40" s="21" t="s">
        <v>428</v>
      </c>
      <c r="C40" s="24">
        <v>86352</v>
      </c>
      <c r="D40" s="24">
        <f>+C40-11600</f>
        <v>74752</v>
      </c>
      <c r="E40" s="24">
        <f>+F40+K40</f>
        <v>12000</v>
      </c>
      <c r="F40" s="24"/>
      <c r="G40" s="24"/>
      <c r="H40" s="24"/>
      <c r="I40" s="24"/>
      <c r="J40" s="24"/>
      <c r="K40" s="24">
        <v>12000</v>
      </c>
      <c r="L40" s="21"/>
    </row>
    <row r="41" spans="1:12" s="17" customFormat="1" ht="32.1" customHeight="1">
      <c r="A41" s="13" t="s">
        <v>6</v>
      </c>
      <c r="B41" s="14" t="s">
        <v>457</v>
      </c>
      <c r="C41" s="15"/>
      <c r="D41" s="15"/>
      <c r="E41" s="15">
        <f t="shared" ref="E41" si="18">+E42</f>
        <v>0</v>
      </c>
      <c r="F41" s="15">
        <f t="shared" ref="F41" si="19">+F42</f>
        <v>0</v>
      </c>
      <c r="G41" s="15">
        <f t="shared" ref="G41" si="20">+G42</f>
        <v>0</v>
      </c>
      <c r="H41" s="15">
        <f t="shared" ref="H41" si="21">+H42</f>
        <v>0</v>
      </c>
      <c r="I41" s="15">
        <f t="shared" ref="I41" si="22">+I42</f>
        <v>0</v>
      </c>
      <c r="J41" s="15">
        <f t="shared" ref="J41" si="23">+J42</f>
        <v>0</v>
      </c>
      <c r="K41" s="15">
        <f t="shared" ref="K41" si="24">+K42</f>
        <v>0</v>
      </c>
      <c r="L41" s="21" t="s">
        <v>430</v>
      </c>
    </row>
    <row r="42" spans="1:12" ht="39.950000000000003" customHeight="1">
      <c r="A42" s="76">
        <v>1</v>
      </c>
      <c r="B42" s="21" t="s">
        <v>429</v>
      </c>
      <c r="C42" s="24"/>
      <c r="D42" s="24"/>
      <c r="E42" s="24">
        <f>+F42+K42</f>
        <v>0</v>
      </c>
      <c r="F42" s="24"/>
      <c r="G42" s="24"/>
      <c r="H42" s="24"/>
      <c r="I42" s="24"/>
      <c r="J42" s="24"/>
      <c r="K42" s="24"/>
      <c r="L42" s="21"/>
    </row>
    <row r="44" spans="1:12" ht="39.950000000000003" customHeight="1">
      <c r="A44" s="154" t="s">
        <v>450</v>
      </c>
      <c r="B44" s="154"/>
      <c r="C44" s="154"/>
      <c r="D44" s="154"/>
      <c r="E44" s="154"/>
      <c r="F44" s="154"/>
      <c r="G44" s="154"/>
      <c r="H44" s="154"/>
      <c r="I44" s="154"/>
      <c r="J44" s="154"/>
      <c r="K44" s="154"/>
      <c r="L44" s="154"/>
    </row>
  </sheetData>
  <mergeCells count="17">
    <mergeCell ref="A44:L44"/>
    <mergeCell ref="C5:D6"/>
    <mergeCell ref="F6:K6"/>
    <mergeCell ref="K7:K8"/>
    <mergeCell ref="E6:E8"/>
    <mergeCell ref="E5:K5"/>
    <mergeCell ref="A1:L1"/>
    <mergeCell ref="A2:L2"/>
    <mergeCell ref="A3:L3"/>
    <mergeCell ref="A5:A8"/>
    <mergeCell ref="B5:B8"/>
    <mergeCell ref="F7:F8"/>
    <mergeCell ref="G7:J7"/>
    <mergeCell ref="L5:L8"/>
    <mergeCell ref="C7:C8"/>
    <mergeCell ref="D7:D8"/>
    <mergeCell ref="J4:L4"/>
  </mergeCells>
  <printOptions horizontalCentered="1"/>
  <pageMargins left="0" right="0" top="0.75" bottom="0.25" header="0.75" footer="0.25"/>
  <pageSetup paperSize="9" scale="85"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3"/>
  <sheetViews>
    <sheetView workbookViewId="0">
      <selection activeCell="F9" sqref="F9"/>
    </sheetView>
  </sheetViews>
  <sheetFormatPr defaultRowHeight="32.1" customHeight="1"/>
  <cols>
    <col min="1" max="1" width="6.28515625" style="26" customWidth="1"/>
    <col min="2" max="2" width="46.7109375" style="27" customWidth="1"/>
    <col min="3" max="7" width="13.7109375" style="28" customWidth="1"/>
    <col min="8" max="8" width="15.7109375" style="28" customWidth="1"/>
    <col min="9" max="9" width="15.7109375" style="27" customWidth="1"/>
    <col min="10" max="16384" width="9.140625" style="9"/>
  </cols>
  <sheetData>
    <row r="1" spans="1:58" s="2" customFormat="1" ht="32.1" customHeight="1">
      <c r="A1" s="148" t="s">
        <v>187</v>
      </c>
      <c r="B1" s="148"/>
      <c r="C1" s="148"/>
      <c r="D1" s="148"/>
      <c r="E1" s="148"/>
      <c r="F1" s="148"/>
      <c r="G1" s="148"/>
      <c r="H1" s="148"/>
      <c r="I1" s="14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2" customFormat="1" ht="32.1" customHeight="1">
      <c r="A2" s="148" t="s">
        <v>17</v>
      </c>
      <c r="B2" s="148"/>
      <c r="C2" s="148"/>
      <c r="D2" s="148"/>
      <c r="E2" s="148"/>
      <c r="F2" s="148"/>
      <c r="G2" s="148"/>
      <c r="H2" s="148"/>
      <c r="I2" s="14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2" customFormat="1" ht="32.1" customHeight="1">
      <c r="A3" s="149" t="s">
        <v>444</v>
      </c>
      <c r="B3" s="149"/>
      <c r="C3" s="149"/>
      <c r="D3" s="149"/>
      <c r="E3" s="149"/>
      <c r="F3" s="149"/>
      <c r="G3" s="149"/>
      <c r="H3" s="149"/>
      <c r="I3" s="14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32.1" customHeight="1">
      <c r="A4" s="5"/>
      <c r="B4" s="6"/>
      <c r="C4" s="44"/>
      <c r="D4" s="44"/>
      <c r="E4" s="7"/>
      <c r="F4" s="7"/>
      <c r="G4" s="7"/>
      <c r="H4" s="153" t="s">
        <v>1</v>
      </c>
      <c r="I4" s="15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4" customFormat="1" ht="32.1" customHeight="1">
      <c r="A5" s="165" t="s">
        <v>2</v>
      </c>
      <c r="B5" s="168" t="s">
        <v>23</v>
      </c>
      <c r="C5" s="152" t="s">
        <v>174</v>
      </c>
      <c r="D5" s="152"/>
      <c r="E5" s="155" t="s">
        <v>264</v>
      </c>
      <c r="F5" s="156"/>
      <c r="G5" s="156"/>
      <c r="H5" s="157"/>
      <c r="I5" s="168" t="s">
        <v>3</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4" customFormat="1" ht="32.1" customHeight="1">
      <c r="A6" s="166"/>
      <c r="B6" s="169"/>
      <c r="C6" s="152" t="s">
        <v>32</v>
      </c>
      <c r="D6" s="152" t="s">
        <v>170</v>
      </c>
      <c r="E6" s="158" t="s">
        <v>32</v>
      </c>
      <c r="F6" s="155" t="s">
        <v>33</v>
      </c>
      <c r="G6" s="156"/>
      <c r="H6" s="157"/>
      <c r="I6" s="169"/>
      <c r="J6" s="32"/>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4" customFormat="1" ht="39.950000000000003" customHeight="1">
      <c r="A7" s="167"/>
      <c r="B7" s="170"/>
      <c r="C7" s="152"/>
      <c r="D7" s="152"/>
      <c r="E7" s="159"/>
      <c r="F7" s="3" t="s">
        <v>34</v>
      </c>
      <c r="G7" s="3" t="s">
        <v>56</v>
      </c>
      <c r="H7" s="75" t="s">
        <v>201</v>
      </c>
      <c r="I7" s="17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4" customFormat="1" ht="32.1" customHeight="1">
      <c r="A8" s="11"/>
      <c r="B8" s="12" t="s">
        <v>4</v>
      </c>
      <c r="C8" s="15">
        <f t="shared" ref="C8:H8" si="0">+C9+C10+C30+C31</f>
        <v>167650</v>
      </c>
      <c r="D8" s="15">
        <f t="shared" si="0"/>
        <v>150585</v>
      </c>
      <c r="E8" s="15">
        <f t="shared" si="0"/>
        <v>64235</v>
      </c>
      <c r="F8" s="15">
        <f t="shared" si="0"/>
        <v>61554</v>
      </c>
      <c r="G8" s="15">
        <f t="shared" si="0"/>
        <v>0</v>
      </c>
      <c r="H8" s="15">
        <f t="shared" si="0"/>
        <v>2681</v>
      </c>
      <c r="I8" s="12"/>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7" customFormat="1" ht="39.950000000000003" customHeight="1">
      <c r="A9" s="13" t="s">
        <v>5</v>
      </c>
      <c r="B9" s="14" t="s">
        <v>36</v>
      </c>
      <c r="C9" s="15"/>
      <c r="D9" s="15"/>
      <c r="E9" s="15">
        <f>+SUM(F9:G9)</f>
        <v>22014</v>
      </c>
      <c r="F9" s="15">
        <v>22014</v>
      </c>
      <c r="G9" s="15"/>
      <c r="H9" s="15"/>
      <c r="I9" s="14"/>
    </row>
    <row r="10" spans="1:58" s="17" customFormat="1" ht="32.1" customHeight="1">
      <c r="A10" s="13" t="s">
        <v>6</v>
      </c>
      <c r="B10" s="14" t="s">
        <v>57</v>
      </c>
      <c r="C10" s="15">
        <f t="shared" ref="C10:H10" si="1">+C11+C24+C25+C27</f>
        <v>167650</v>
      </c>
      <c r="D10" s="15">
        <f t="shared" si="1"/>
        <v>150585</v>
      </c>
      <c r="E10" s="15">
        <f t="shared" si="1"/>
        <v>39540</v>
      </c>
      <c r="F10" s="15">
        <f t="shared" si="1"/>
        <v>39540</v>
      </c>
      <c r="G10" s="15">
        <f t="shared" si="1"/>
        <v>0</v>
      </c>
      <c r="H10" s="15">
        <f t="shared" si="1"/>
        <v>0</v>
      </c>
      <c r="I10" s="14"/>
    </row>
    <row r="11" spans="1:58" s="17" customFormat="1" ht="39.950000000000003" customHeight="1">
      <c r="A11" s="13">
        <v>-1</v>
      </c>
      <c r="B11" s="14" t="s">
        <v>52</v>
      </c>
      <c r="C11" s="37">
        <f>C15+C12</f>
        <v>10650</v>
      </c>
      <c r="D11" s="37">
        <f t="shared" ref="D11:H11" si="2">D15+D12</f>
        <v>9585</v>
      </c>
      <c r="E11" s="37">
        <f t="shared" si="2"/>
        <v>5400</v>
      </c>
      <c r="F11" s="37">
        <f t="shared" si="2"/>
        <v>5400</v>
      </c>
      <c r="G11" s="37">
        <f t="shared" si="2"/>
        <v>0</v>
      </c>
      <c r="H11" s="37">
        <f t="shared" si="2"/>
        <v>0</v>
      </c>
      <c r="I11" s="14"/>
    </row>
    <row r="12" spans="1:58" s="17" customFormat="1" ht="32.1" customHeight="1">
      <c r="A12" s="45" t="s">
        <v>26</v>
      </c>
      <c r="B12" s="46" t="s">
        <v>38</v>
      </c>
      <c r="C12" s="37">
        <f t="shared" ref="C12" si="3">SUM(C13:C14)</f>
        <v>1000</v>
      </c>
      <c r="D12" s="37">
        <f t="shared" ref="D12:H12" si="4">SUM(D13:D14)</f>
        <v>900</v>
      </c>
      <c r="E12" s="37">
        <f t="shared" si="4"/>
        <v>900</v>
      </c>
      <c r="F12" s="37">
        <f t="shared" si="4"/>
        <v>900</v>
      </c>
      <c r="G12" s="37">
        <f t="shared" si="4"/>
        <v>0</v>
      </c>
      <c r="H12" s="37">
        <f t="shared" si="4"/>
        <v>0</v>
      </c>
      <c r="I12" s="14"/>
    </row>
    <row r="13" spans="1:58" s="17" customFormat="1" ht="32.1" customHeight="1">
      <c r="A13" s="47">
        <v>1</v>
      </c>
      <c r="B13" s="41" t="s">
        <v>363</v>
      </c>
      <c r="C13" s="33">
        <v>600</v>
      </c>
      <c r="D13" s="33">
        <f>C13*0.9</f>
        <v>540</v>
      </c>
      <c r="E13" s="24">
        <f>+SUM(F13:H13)</f>
        <v>540</v>
      </c>
      <c r="F13" s="24">
        <v>540</v>
      </c>
      <c r="G13" s="33"/>
      <c r="H13" s="15"/>
      <c r="I13" s="14"/>
    </row>
    <row r="14" spans="1:58" s="17" customFormat="1" ht="32.1" customHeight="1">
      <c r="A14" s="47">
        <v>2</v>
      </c>
      <c r="B14" s="41" t="s">
        <v>364</v>
      </c>
      <c r="C14" s="33">
        <v>400</v>
      </c>
      <c r="D14" s="33">
        <f>C14*0.9</f>
        <v>360</v>
      </c>
      <c r="E14" s="24">
        <f>+SUM(F14:H14)</f>
        <v>360</v>
      </c>
      <c r="F14" s="24">
        <v>360</v>
      </c>
      <c r="G14" s="33"/>
      <c r="H14" s="15"/>
      <c r="I14" s="14"/>
    </row>
    <row r="15" spans="1:58" s="17" customFormat="1" ht="32.1" customHeight="1">
      <c r="A15" s="45" t="s">
        <v>28</v>
      </c>
      <c r="B15" s="46" t="s">
        <v>27</v>
      </c>
      <c r="C15" s="37">
        <f t="shared" ref="C15:H15" si="5">SUM(C16:C23)</f>
        <v>9650</v>
      </c>
      <c r="D15" s="37">
        <f t="shared" si="5"/>
        <v>8685</v>
      </c>
      <c r="E15" s="37">
        <f t="shared" si="5"/>
        <v>4500</v>
      </c>
      <c r="F15" s="37">
        <f t="shared" si="5"/>
        <v>4500</v>
      </c>
      <c r="G15" s="37">
        <f t="shared" si="5"/>
        <v>0</v>
      </c>
      <c r="H15" s="37">
        <f t="shared" si="5"/>
        <v>0</v>
      </c>
      <c r="I15" s="14"/>
    </row>
    <row r="16" spans="1:58" s="17" customFormat="1" ht="32.1" customHeight="1">
      <c r="A16" s="55">
        <v>1</v>
      </c>
      <c r="B16" s="41" t="s">
        <v>122</v>
      </c>
      <c r="C16" s="33">
        <v>1500</v>
      </c>
      <c r="D16" s="33">
        <f t="shared" ref="D16:D23" si="6">C16*0.9</f>
        <v>1350</v>
      </c>
      <c r="E16" s="24">
        <f t="shared" ref="E16:E23" si="7">+SUM(F16:H16)</f>
        <v>100</v>
      </c>
      <c r="F16" s="24">
        <v>100</v>
      </c>
      <c r="G16" s="33"/>
      <c r="H16" s="15"/>
      <c r="I16" s="14"/>
    </row>
    <row r="17" spans="1:9" s="17" customFormat="1" ht="32.1" customHeight="1">
      <c r="A17" s="55">
        <v>2</v>
      </c>
      <c r="B17" s="41" t="s">
        <v>123</v>
      </c>
      <c r="C17" s="33">
        <v>1000</v>
      </c>
      <c r="D17" s="33">
        <f t="shared" si="6"/>
        <v>900</v>
      </c>
      <c r="E17" s="24">
        <f t="shared" si="7"/>
        <v>100</v>
      </c>
      <c r="F17" s="24">
        <v>100</v>
      </c>
      <c r="G17" s="33"/>
      <c r="H17" s="15"/>
      <c r="I17" s="14"/>
    </row>
    <row r="18" spans="1:9" s="17" customFormat="1" ht="32.1" customHeight="1">
      <c r="A18" s="55">
        <v>3</v>
      </c>
      <c r="B18" s="41" t="s">
        <v>124</v>
      </c>
      <c r="C18" s="33">
        <v>1300</v>
      </c>
      <c r="D18" s="33">
        <f t="shared" si="6"/>
        <v>1170</v>
      </c>
      <c r="E18" s="24">
        <f t="shared" si="7"/>
        <v>100</v>
      </c>
      <c r="F18" s="24">
        <v>100</v>
      </c>
      <c r="G18" s="33"/>
      <c r="H18" s="15"/>
      <c r="I18" s="14"/>
    </row>
    <row r="19" spans="1:9" s="17" customFormat="1" ht="32.1" customHeight="1">
      <c r="A19" s="55">
        <v>4</v>
      </c>
      <c r="B19" s="41" t="s">
        <v>365</v>
      </c>
      <c r="C19" s="33">
        <v>2500</v>
      </c>
      <c r="D19" s="33">
        <f t="shared" si="6"/>
        <v>2250</v>
      </c>
      <c r="E19" s="24">
        <f t="shared" si="7"/>
        <v>1700</v>
      </c>
      <c r="F19" s="24">
        <v>1700</v>
      </c>
      <c r="G19" s="33"/>
      <c r="H19" s="15"/>
      <c r="I19" s="14"/>
    </row>
    <row r="20" spans="1:9" s="17" customFormat="1" ht="32.1" customHeight="1">
      <c r="A20" s="55">
        <v>5</v>
      </c>
      <c r="B20" s="41" t="s">
        <v>366</v>
      </c>
      <c r="C20" s="33">
        <v>500</v>
      </c>
      <c r="D20" s="33">
        <f t="shared" si="6"/>
        <v>450</v>
      </c>
      <c r="E20" s="24">
        <f t="shared" si="7"/>
        <v>400</v>
      </c>
      <c r="F20" s="24">
        <v>400</v>
      </c>
      <c r="G20" s="33"/>
      <c r="H20" s="15"/>
      <c r="I20" s="14"/>
    </row>
    <row r="21" spans="1:9" s="17" customFormat="1" ht="32.1" customHeight="1">
      <c r="A21" s="55">
        <v>6</v>
      </c>
      <c r="B21" s="41" t="s">
        <v>367</v>
      </c>
      <c r="C21" s="33">
        <v>1000</v>
      </c>
      <c r="D21" s="33">
        <f t="shared" si="6"/>
        <v>900</v>
      </c>
      <c r="E21" s="24">
        <f t="shared" si="7"/>
        <v>700</v>
      </c>
      <c r="F21" s="24">
        <v>700</v>
      </c>
      <c r="G21" s="33"/>
      <c r="H21" s="15"/>
      <c r="I21" s="14"/>
    </row>
    <row r="22" spans="1:9" s="17" customFormat="1" ht="32.1" customHeight="1">
      <c r="A22" s="55">
        <v>7</v>
      </c>
      <c r="B22" s="41" t="s">
        <v>368</v>
      </c>
      <c r="C22" s="33">
        <v>850</v>
      </c>
      <c r="D22" s="33">
        <f t="shared" si="6"/>
        <v>765</v>
      </c>
      <c r="E22" s="24">
        <f t="shared" si="7"/>
        <v>700</v>
      </c>
      <c r="F22" s="24">
        <v>700</v>
      </c>
      <c r="G22" s="33"/>
      <c r="H22" s="15"/>
      <c r="I22" s="14"/>
    </row>
    <row r="23" spans="1:9" s="17" customFormat="1" ht="32.1" customHeight="1">
      <c r="A23" s="55">
        <v>8</v>
      </c>
      <c r="B23" s="41" t="s">
        <v>369</v>
      </c>
      <c r="C23" s="33">
        <v>1000</v>
      </c>
      <c r="D23" s="33">
        <f t="shared" si="6"/>
        <v>900</v>
      </c>
      <c r="E23" s="24">
        <f t="shared" si="7"/>
        <v>700</v>
      </c>
      <c r="F23" s="24">
        <v>700</v>
      </c>
      <c r="G23" s="33"/>
      <c r="H23" s="15"/>
      <c r="I23" s="14"/>
    </row>
    <row r="24" spans="1:9" s="17" customFormat="1" ht="51.95" customHeight="1">
      <c r="A24" s="13">
        <v>-2</v>
      </c>
      <c r="B24" s="46" t="s">
        <v>172</v>
      </c>
      <c r="C24" s="37"/>
      <c r="D24" s="37"/>
      <c r="E24" s="15">
        <f>+SUM(F24:G24)</f>
        <v>5140</v>
      </c>
      <c r="F24" s="20">
        <v>5140</v>
      </c>
      <c r="G24" s="37"/>
      <c r="H24" s="15"/>
      <c r="I24" s="58"/>
    </row>
    <row r="25" spans="1:9" s="17" customFormat="1" ht="32.1" customHeight="1">
      <c r="A25" s="13">
        <v>-3</v>
      </c>
      <c r="B25" s="46" t="s">
        <v>351</v>
      </c>
      <c r="C25" s="37">
        <f t="shared" ref="C25:H25" si="8">SUM(C26:C26)</f>
        <v>157000</v>
      </c>
      <c r="D25" s="37">
        <f t="shared" si="8"/>
        <v>141000</v>
      </c>
      <c r="E25" s="37">
        <f t="shared" si="8"/>
        <v>29000</v>
      </c>
      <c r="F25" s="37">
        <f t="shared" si="8"/>
        <v>29000</v>
      </c>
      <c r="G25" s="37">
        <f t="shared" si="8"/>
        <v>0</v>
      </c>
      <c r="H25" s="37">
        <f t="shared" si="8"/>
        <v>0</v>
      </c>
      <c r="I25" s="48"/>
    </row>
    <row r="26" spans="1:9" ht="39.950000000000003" customHeight="1">
      <c r="A26" s="47">
        <v>1</v>
      </c>
      <c r="B26" s="36" t="s">
        <v>370</v>
      </c>
      <c r="C26" s="33">
        <v>157000</v>
      </c>
      <c r="D26" s="33">
        <v>141000</v>
      </c>
      <c r="E26" s="24">
        <f>+SUM(F26:G26)</f>
        <v>29000</v>
      </c>
      <c r="F26" s="24">
        <v>29000</v>
      </c>
      <c r="G26" s="33"/>
      <c r="H26" s="24"/>
      <c r="I26" s="36"/>
    </row>
    <row r="27" spans="1:9" s="17" customFormat="1" ht="32.1" customHeight="1">
      <c r="A27" s="13">
        <v>-4</v>
      </c>
      <c r="B27" s="46" t="s">
        <v>175</v>
      </c>
      <c r="C27" s="37">
        <f t="shared" ref="C27:H27" si="9">SUM(C28:C29)</f>
        <v>0</v>
      </c>
      <c r="D27" s="37">
        <f t="shared" si="9"/>
        <v>0</v>
      </c>
      <c r="E27" s="37">
        <f t="shared" si="9"/>
        <v>0</v>
      </c>
      <c r="F27" s="37">
        <f t="shared" si="9"/>
        <v>0</v>
      </c>
      <c r="G27" s="37">
        <f t="shared" si="9"/>
        <v>0</v>
      </c>
      <c r="H27" s="37">
        <f t="shared" si="9"/>
        <v>0</v>
      </c>
      <c r="I27" s="36" t="s">
        <v>430</v>
      </c>
    </row>
    <row r="28" spans="1:9" ht="32.1" customHeight="1">
      <c r="A28" s="47">
        <v>1</v>
      </c>
      <c r="B28" s="139" t="s">
        <v>371</v>
      </c>
      <c r="C28" s="140"/>
      <c r="D28" s="140"/>
      <c r="E28" s="24">
        <f>+SUM(F28:G28)</f>
        <v>0</v>
      </c>
      <c r="F28" s="24"/>
      <c r="G28" s="24"/>
      <c r="H28" s="24"/>
      <c r="I28" s="36"/>
    </row>
    <row r="29" spans="1:9" ht="32.1" customHeight="1">
      <c r="A29" s="47">
        <v>2</v>
      </c>
      <c r="B29" s="139" t="s">
        <v>372</v>
      </c>
      <c r="C29" s="140"/>
      <c r="D29" s="140"/>
      <c r="E29" s="24">
        <f>+SUM(F29:G29)</f>
        <v>0</v>
      </c>
      <c r="F29" s="24"/>
      <c r="G29" s="24"/>
      <c r="H29" s="24"/>
      <c r="I29" s="52"/>
    </row>
    <row r="30" spans="1:9" s="17" customFormat="1" ht="32.1" customHeight="1">
      <c r="A30" s="13" t="s">
        <v>25</v>
      </c>
      <c r="B30" s="30" t="s">
        <v>190</v>
      </c>
      <c r="C30" s="37"/>
      <c r="D30" s="37"/>
      <c r="E30" s="15">
        <f>+SUM(F30:H30)</f>
        <v>1681</v>
      </c>
      <c r="F30" s="15"/>
      <c r="G30" s="15"/>
      <c r="H30" s="15">
        <v>1681</v>
      </c>
      <c r="I30" s="14"/>
    </row>
    <row r="31" spans="1:9" s="17" customFormat="1" ht="32.1" customHeight="1">
      <c r="A31" s="13" t="s">
        <v>48</v>
      </c>
      <c r="B31" s="14" t="s">
        <v>40</v>
      </c>
      <c r="C31" s="15"/>
      <c r="D31" s="15"/>
      <c r="E31" s="15">
        <f>+SUM(F31:H31)</f>
        <v>1000</v>
      </c>
      <c r="F31" s="15"/>
      <c r="G31" s="15"/>
      <c r="H31" s="15">
        <v>1000</v>
      </c>
      <c r="I31" s="14"/>
    </row>
    <row r="33" spans="1:12" ht="39.950000000000003" customHeight="1">
      <c r="A33" s="154" t="s">
        <v>451</v>
      </c>
      <c r="B33" s="154"/>
      <c r="C33" s="154"/>
      <c r="D33" s="154"/>
      <c r="E33" s="154"/>
      <c r="F33" s="154"/>
      <c r="G33" s="154"/>
      <c r="H33" s="154"/>
      <c r="I33" s="154"/>
      <c r="J33" s="147"/>
      <c r="K33" s="147"/>
      <c r="L33" s="147"/>
    </row>
  </sheetData>
  <mergeCells count="14">
    <mergeCell ref="A33:I33"/>
    <mergeCell ref="A1:I1"/>
    <mergeCell ref="A2:I2"/>
    <mergeCell ref="A3:I3"/>
    <mergeCell ref="A5:A7"/>
    <mergeCell ref="B5:B7"/>
    <mergeCell ref="E6:E7"/>
    <mergeCell ref="F6:H6"/>
    <mergeCell ref="E5:H5"/>
    <mergeCell ref="I5:I7"/>
    <mergeCell ref="C5:D5"/>
    <mergeCell ref="C6:C7"/>
    <mergeCell ref="D6:D7"/>
    <mergeCell ref="H4:I4"/>
  </mergeCells>
  <printOptions horizontalCentered="1"/>
  <pageMargins left="0" right="0" top="0.75" bottom="0.5" header="0.75" footer="0.5"/>
  <pageSetup paperSize="9" scale="90" orientation="landscape"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41"/>
  <sheetViews>
    <sheetView workbookViewId="0">
      <selection activeCell="G14" sqref="G14"/>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60"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s="2" customFormat="1" ht="32.1" customHeight="1">
      <c r="A2" s="148" t="s">
        <v>15</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row>
    <row r="5" spans="1:60" s="4" customFormat="1" ht="32.1" customHeight="1">
      <c r="A5" s="165" t="s">
        <v>2</v>
      </c>
      <c r="B5" s="151" t="s">
        <v>23</v>
      </c>
      <c r="C5" s="160" t="s">
        <v>174</v>
      </c>
      <c r="D5" s="161"/>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row>
    <row r="6" spans="1:60" s="4" customFormat="1" ht="32.1" customHeight="1">
      <c r="A6" s="166"/>
      <c r="B6" s="151"/>
      <c r="C6" s="162"/>
      <c r="D6" s="163"/>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s="4" customFormat="1" ht="32.1" customHeight="1">
      <c r="A7" s="166"/>
      <c r="B7" s="151"/>
      <c r="C7" s="158" t="s">
        <v>32</v>
      </c>
      <c r="D7" s="158" t="s">
        <v>414</v>
      </c>
      <c r="E7" s="152"/>
      <c r="F7" s="152" t="s">
        <v>415</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row>
    <row r="8" spans="1:60" s="4" customFormat="1" ht="39.950000000000003" customHeight="1">
      <c r="A8" s="167"/>
      <c r="B8" s="151"/>
      <c r="C8" s="159"/>
      <c r="D8" s="159"/>
      <c r="E8" s="152"/>
      <c r="F8" s="152"/>
      <c r="G8" s="96" t="s">
        <v>34</v>
      </c>
      <c r="H8" s="96" t="s">
        <v>35</v>
      </c>
      <c r="I8" s="96" t="s">
        <v>56</v>
      </c>
      <c r="J8" s="96" t="s">
        <v>40</v>
      </c>
      <c r="K8" s="152"/>
      <c r="L8" s="1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row>
    <row r="9" spans="1:60" s="4" customFormat="1" ht="32.1" customHeight="1">
      <c r="A9" s="95"/>
      <c r="B9" s="99" t="s">
        <v>4</v>
      </c>
      <c r="C9" s="96">
        <f>+C10+C33</f>
        <v>709216.63899999997</v>
      </c>
      <c r="D9" s="96">
        <f t="shared" ref="D9:K9" si="0">+D10+D33</f>
        <v>538320.43900000001</v>
      </c>
      <c r="E9" s="96">
        <f t="shared" si="0"/>
        <v>193247</v>
      </c>
      <c r="F9" s="96">
        <f t="shared" si="0"/>
        <v>96587</v>
      </c>
      <c r="G9" s="96">
        <f t="shared" si="0"/>
        <v>91987</v>
      </c>
      <c r="H9" s="96">
        <f t="shared" si="0"/>
        <v>200</v>
      </c>
      <c r="I9" s="96">
        <f t="shared" si="0"/>
        <v>0</v>
      </c>
      <c r="J9" s="96">
        <f t="shared" si="0"/>
        <v>4400</v>
      </c>
      <c r="K9" s="96">
        <f t="shared" si="0"/>
        <v>96660</v>
      </c>
      <c r="L9" s="99"/>
      <c r="M9" s="3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s="4" customFormat="1" ht="32.1" customHeight="1">
      <c r="A10" s="11" t="s">
        <v>416</v>
      </c>
      <c r="B10" s="14" t="s">
        <v>417</v>
      </c>
      <c r="C10" s="15">
        <f>+C11+C12+C32</f>
        <v>479992</v>
      </c>
      <c r="D10" s="15">
        <f t="shared" ref="D10:K10" si="1">+D11+D12+D32</f>
        <v>319895.8</v>
      </c>
      <c r="E10" s="15">
        <f t="shared" si="1"/>
        <v>136587</v>
      </c>
      <c r="F10" s="15">
        <f t="shared" si="1"/>
        <v>96587</v>
      </c>
      <c r="G10" s="15">
        <f t="shared" si="1"/>
        <v>91987</v>
      </c>
      <c r="H10" s="15">
        <f t="shared" si="1"/>
        <v>200</v>
      </c>
      <c r="I10" s="15">
        <f t="shared" si="1"/>
        <v>0</v>
      </c>
      <c r="J10" s="15">
        <f t="shared" si="1"/>
        <v>4400</v>
      </c>
      <c r="K10" s="15">
        <f t="shared" si="1"/>
        <v>40000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row>
    <row r="11" spans="1:60" s="17" customFormat="1" ht="39.950000000000003" customHeight="1">
      <c r="A11" s="13" t="s">
        <v>5</v>
      </c>
      <c r="B11" s="14" t="s">
        <v>36</v>
      </c>
      <c r="C11" s="15"/>
      <c r="D11" s="15"/>
      <c r="E11" s="15">
        <f>+F11+K11</f>
        <v>22287</v>
      </c>
      <c r="F11" s="15">
        <f>+SUM(G11:I11)</f>
        <v>22287</v>
      </c>
      <c r="G11" s="15">
        <v>22287</v>
      </c>
      <c r="H11" s="15"/>
      <c r="I11" s="15"/>
      <c r="J11" s="15"/>
      <c r="K11" s="15"/>
      <c r="L11" s="14"/>
    </row>
    <row r="12" spans="1:60" s="17" customFormat="1" ht="32.1" customHeight="1">
      <c r="A12" s="13" t="s">
        <v>6</v>
      </c>
      <c r="B12" s="14" t="s">
        <v>57</v>
      </c>
      <c r="C12" s="15">
        <f>+C13+C16+C25+C26+C27+C30</f>
        <v>479992</v>
      </c>
      <c r="D12" s="15">
        <f t="shared" ref="D12" si="2">+D13+D16+D25+D26+D27+D30</f>
        <v>319895.8</v>
      </c>
      <c r="E12" s="15">
        <f t="shared" ref="E12" si="3">+E13+E16+E25+E26+E27+E30</f>
        <v>111300</v>
      </c>
      <c r="F12" s="15">
        <f t="shared" ref="F12" si="4">+F13+F16+F25+F26+F27+F30</f>
        <v>71300</v>
      </c>
      <c r="G12" s="15">
        <f t="shared" ref="G12" si="5">+G13+G16+G25+G26+G27+G30</f>
        <v>69700</v>
      </c>
      <c r="H12" s="15">
        <f t="shared" ref="H12" si="6">+H13+H16+H25+H26+H27+H30</f>
        <v>200</v>
      </c>
      <c r="I12" s="15">
        <f t="shared" ref="I12" si="7">+I13+I16+I25+I26+I27+I30</f>
        <v>0</v>
      </c>
      <c r="J12" s="15">
        <f t="shared" ref="J12" si="8">+J13+J16+J25+J26+J27+J30</f>
        <v>1400</v>
      </c>
      <c r="K12" s="15">
        <f t="shared" ref="K12" si="9">+K13+K16+K25+K26+K27+K30</f>
        <v>40000</v>
      </c>
      <c r="L12" s="14"/>
    </row>
    <row r="13" spans="1:60" ht="39.950000000000003" customHeight="1">
      <c r="A13" s="18">
        <v>-1</v>
      </c>
      <c r="B13" s="19" t="s">
        <v>58</v>
      </c>
      <c r="C13" s="20">
        <f>+SUM(C14:C15)</f>
        <v>4000</v>
      </c>
      <c r="D13" s="20">
        <f t="shared" ref="D13:J13" si="10">+SUM(D14:D15)</f>
        <v>4000</v>
      </c>
      <c r="E13" s="20">
        <f t="shared" si="10"/>
        <v>1600</v>
      </c>
      <c r="F13" s="20">
        <f t="shared" si="10"/>
        <v>1600</v>
      </c>
      <c r="G13" s="20">
        <f t="shared" si="10"/>
        <v>0</v>
      </c>
      <c r="H13" s="20">
        <f t="shared" si="10"/>
        <v>200</v>
      </c>
      <c r="I13" s="20">
        <f t="shared" si="10"/>
        <v>0</v>
      </c>
      <c r="J13" s="20">
        <f t="shared" si="10"/>
        <v>1400</v>
      </c>
      <c r="K13" s="20"/>
      <c r="L13" s="21"/>
    </row>
    <row r="14" spans="1:60" ht="32.1" customHeight="1">
      <c r="A14" s="22">
        <v>1</v>
      </c>
      <c r="B14" s="51" t="s">
        <v>384</v>
      </c>
      <c r="C14" s="33">
        <v>2000</v>
      </c>
      <c r="D14" s="33">
        <v>2000</v>
      </c>
      <c r="E14" s="24">
        <f>+F14+K14</f>
        <v>200</v>
      </c>
      <c r="F14" s="24">
        <f>+SUM(G14:J14)</f>
        <v>200</v>
      </c>
      <c r="G14" s="24"/>
      <c r="H14" s="24">
        <v>200</v>
      </c>
      <c r="I14" s="24"/>
      <c r="J14" s="25"/>
      <c r="K14" s="25"/>
      <c r="L14" s="21"/>
    </row>
    <row r="15" spans="1:60" ht="32.1" customHeight="1">
      <c r="A15" s="22">
        <v>2</v>
      </c>
      <c r="B15" s="51" t="s">
        <v>385</v>
      </c>
      <c r="C15" s="33">
        <v>2000</v>
      </c>
      <c r="D15" s="33">
        <v>2000</v>
      </c>
      <c r="E15" s="24">
        <f>+F15+K15</f>
        <v>1400</v>
      </c>
      <c r="F15" s="24">
        <f>+SUM(G15:J15)</f>
        <v>1400</v>
      </c>
      <c r="G15" s="24"/>
      <c r="H15" s="24"/>
      <c r="I15" s="24"/>
      <c r="J15" s="25">
        <v>1400</v>
      </c>
      <c r="K15" s="25"/>
      <c r="L15" s="21"/>
    </row>
    <row r="16" spans="1:60" s="17" customFormat="1" ht="39.950000000000003" customHeight="1">
      <c r="A16" s="13">
        <v>-2</v>
      </c>
      <c r="B16" s="14" t="s">
        <v>52</v>
      </c>
      <c r="C16" s="37">
        <f>C17</f>
        <v>13492</v>
      </c>
      <c r="D16" s="37">
        <f>D17</f>
        <v>12142.8</v>
      </c>
      <c r="E16" s="37">
        <f t="shared" ref="E16:J16" si="11">E17</f>
        <v>8100</v>
      </c>
      <c r="F16" s="37">
        <f t="shared" si="11"/>
        <v>8100</v>
      </c>
      <c r="G16" s="37">
        <f t="shared" si="11"/>
        <v>8100</v>
      </c>
      <c r="H16" s="37">
        <f t="shared" si="11"/>
        <v>0</v>
      </c>
      <c r="I16" s="37">
        <f t="shared" si="11"/>
        <v>0</v>
      </c>
      <c r="J16" s="37">
        <f t="shared" si="11"/>
        <v>0</v>
      </c>
      <c r="K16" s="37"/>
      <c r="L16" s="14"/>
    </row>
    <row r="17" spans="1:12" s="17" customFormat="1" ht="32.1" customHeight="1">
      <c r="A17" s="45" t="s">
        <v>26</v>
      </c>
      <c r="B17" s="46" t="s">
        <v>27</v>
      </c>
      <c r="C17" s="37">
        <f t="shared" ref="C17:E17" si="12">SUM(C18:C24)</f>
        <v>13492</v>
      </c>
      <c r="D17" s="37">
        <f t="shared" si="12"/>
        <v>12142.8</v>
      </c>
      <c r="E17" s="37">
        <f t="shared" si="12"/>
        <v>8100</v>
      </c>
      <c r="F17" s="37">
        <f t="shared" ref="F17:J17" si="13">SUM(F18:F24)</f>
        <v>8100</v>
      </c>
      <c r="G17" s="37">
        <f t="shared" si="13"/>
        <v>8100</v>
      </c>
      <c r="H17" s="37">
        <f t="shared" si="13"/>
        <v>0</v>
      </c>
      <c r="I17" s="37">
        <f t="shared" si="13"/>
        <v>0</v>
      </c>
      <c r="J17" s="37">
        <f t="shared" si="13"/>
        <v>0</v>
      </c>
      <c r="K17" s="37"/>
      <c r="L17" s="14"/>
    </row>
    <row r="18" spans="1:12" ht="32.1" customHeight="1">
      <c r="A18" s="47">
        <v>1</v>
      </c>
      <c r="B18" s="41" t="s">
        <v>120</v>
      </c>
      <c r="C18" s="33">
        <v>2411</v>
      </c>
      <c r="D18" s="33">
        <f t="shared" ref="D18:D24" si="14">C18*0.9</f>
        <v>2169.9</v>
      </c>
      <c r="E18" s="24">
        <f t="shared" ref="E18:E26" si="15">+F18+K18</f>
        <v>1000</v>
      </c>
      <c r="F18" s="24">
        <f>+SUM(G18:J18)</f>
        <v>1000</v>
      </c>
      <c r="G18" s="25">
        <v>1000</v>
      </c>
      <c r="H18" s="24"/>
      <c r="I18" s="33"/>
      <c r="J18" s="24"/>
      <c r="K18" s="24"/>
      <c r="L18" s="52"/>
    </row>
    <row r="19" spans="1:12" ht="32.1" customHeight="1">
      <c r="A19" s="47">
        <v>2</v>
      </c>
      <c r="B19" s="41" t="s">
        <v>121</v>
      </c>
      <c r="C19" s="33">
        <v>1924</v>
      </c>
      <c r="D19" s="33">
        <f t="shared" si="14"/>
        <v>1731.6000000000001</v>
      </c>
      <c r="E19" s="24">
        <f t="shared" si="15"/>
        <v>700</v>
      </c>
      <c r="F19" s="24">
        <f t="shared" ref="F19:F24" si="16">+SUM(G19:J19)</f>
        <v>700</v>
      </c>
      <c r="G19" s="25">
        <v>700</v>
      </c>
      <c r="H19" s="24"/>
      <c r="I19" s="33"/>
      <c r="J19" s="24"/>
      <c r="K19" s="24"/>
      <c r="L19" s="52"/>
    </row>
    <row r="20" spans="1:12" ht="32.1" customHeight="1">
      <c r="A20" s="47">
        <v>3</v>
      </c>
      <c r="B20" s="41" t="s">
        <v>386</v>
      </c>
      <c r="C20" s="33">
        <v>2257</v>
      </c>
      <c r="D20" s="33">
        <f t="shared" si="14"/>
        <v>2031.3</v>
      </c>
      <c r="E20" s="24">
        <f t="shared" si="15"/>
        <v>1200</v>
      </c>
      <c r="F20" s="24">
        <f t="shared" si="16"/>
        <v>1200</v>
      </c>
      <c r="G20" s="25">
        <v>1200</v>
      </c>
      <c r="H20" s="24"/>
      <c r="I20" s="33"/>
      <c r="J20" s="24"/>
      <c r="K20" s="24"/>
      <c r="L20" s="21"/>
    </row>
    <row r="21" spans="1:12" ht="32.1" customHeight="1">
      <c r="A21" s="47">
        <v>4</v>
      </c>
      <c r="B21" s="41" t="s">
        <v>387</v>
      </c>
      <c r="C21" s="33">
        <v>2100</v>
      </c>
      <c r="D21" s="33">
        <f t="shared" si="14"/>
        <v>1890</v>
      </c>
      <c r="E21" s="24">
        <f t="shared" si="15"/>
        <v>1800</v>
      </c>
      <c r="F21" s="24">
        <f t="shared" si="16"/>
        <v>1800</v>
      </c>
      <c r="G21" s="25">
        <v>1800</v>
      </c>
      <c r="H21" s="24"/>
      <c r="I21" s="33"/>
      <c r="J21" s="24"/>
      <c r="K21" s="24"/>
      <c r="L21" s="21"/>
    </row>
    <row r="22" spans="1:12" ht="32.1" customHeight="1">
      <c r="A22" s="47">
        <v>5</v>
      </c>
      <c r="B22" s="41" t="s">
        <v>388</v>
      </c>
      <c r="C22" s="33">
        <v>1500</v>
      </c>
      <c r="D22" s="33">
        <f t="shared" si="14"/>
        <v>1350</v>
      </c>
      <c r="E22" s="24">
        <f t="shared" si="15"/>
        <v>1000</v>
      </c>
      <c r="F22" s="24">
        <f t="shared" si="16"/>
        <v>1000</v>
      </c>
      <c r="G22" s="25">
        <v>1000</v>
      </c>
      <c r="H22" s="24"/>
      <c r="I22" s="33"/>
      <c r="J22" s="24"/>
      <c r="K22" s="24"/>
      <c r="L22" s="21"/>
    </row>
    <row r="23" spans="1:12" ht="32.1" customHeight="1">
      <c r="A23" s="47">
        <v>6</v>
      </c>
      <c r="B23" s="41" t="s">
        <v>389</v>
      </c>
      <c r="C23" s="33">
        <v>1500</v>
      </c>
      <c r="D23" s="33">
        <f t="shared" si="14"/>
        <v>1350</v>
      </c>
      <c r="E23" s="24">
        <f t="shared" si="15"/>
        <v>1000</v>
      </c>
      <c r="F23" s="24">
        <f t="shared" si="16"/>
        <v>1000</v>
      </c>
      <c r="G23" s="25">
        <v>1000</v>
      </c>
      <c r="H23" s="24"/>
      <c r="I23" s="33"/>
      <c r="J23" s="24"/>
      <c r="K23" s="24"/>
      <c r="L23" s="21"/>
    </row>
    <row r="24" spans="1:12" ht="32.1" customHeight="1">
      <c r="A24" s="47">
        <v>7</v>
      </c>
      <c r="B24" s="41" t="s">
        <v>390</v>
      </c>
      <c r="C24" s="33">
        <v>1800</v>
      </c>
      <c r="D24" s="33">
        <f t="shared" si="14"/>
        <v>1620</v>
      </c>
      <c r="E24" s="24">
        <f t="shared" si="15"/>
        <v>1400</v>
      </c>
      <c r="F24" s="24">
        <f t="shared" si="16"/>
        <v>1400</v>
      </c>
      <c r="G24" s="25">
        <v>1400</v>
      </c>
      <c r="H24" s="24"/>
      <c r="I24" s="33"/>
      <c r="J24" s="24"/>
      <c r="K24" s="24"/>
      <c r="L24" s="21"/>
    </row>
    <row r="25" spans="1:12" s="17" customFormat="1" ht="51.95" customHeight="1">
      <c r="A25" s="13">
        <v>-3</v>
      </c>
      <c r="B25" s="46" t="s">
        <v>172</v>
      </c>
      <c r="C25" s="37"/>
      <c r="D25" s="37"/>
      <c r="E25" s="15">
        <f t="shared" si="15"/>
        <v>5000</v>
      </c>
      <c r="F25" s="15">
        <f>+SUM(G25:I25)</f>
        <v>5000</v>
      </c>
      <c r="G25" s="20">
        <v>5000</v>
      </c>
      <c r="H25" s="15"/>
      <c r="I25" s="37"/>
      <c r="J25" s="15"/>
      <c r="K25" s="15"/>
      <c r="L25" s="58"/>
    </row>
    <row r="26" spans="1:12" s="17" customFormat="1" ht="39.950000000000003" customHeight="1">
      <c r="A26" s="13">
        <v>-4</v>
      </c>
      <c r="B26" s="46" t="s">
        <v>459</v>
      </c>
      <c r="C26" s="37">
        <v>4500</v>
      </c>
      <c r="D26" s="37">
        <v>3600</v>
      </c>
      <c r="E26" s="15">
        <f t="shared" si="15"/>
        <v>3600</v>
      </c>
      <c r="F26" s="15">
        <f>+SUM(G26:I26)</f>
        <v>3600</v>
      </c>
      <c r="G26" s="20">
        <v>3600</v>
      </c>
      <c r="H26" s="20"/>
      <c r="I26" s="37"/>
      <c r="J26" s="15"/>
      <c r="K26" s="15"/>
      <c r="L26" s="58"/>
    </row>
    <row r="27" spans="1:12" s="17" customFormat="1" ht="32.1" customHeight="1">
      <c r="A27" s="13">
        <v>-5</v>
      </c>
      <c r="B27" s="48" t="s">
        <v>351</v>
      </c>
      <c r="C27" s="37">
        <f>+SUM(C28:C29)</f>
        <v>458000</v>
      </c>
      <c r="D27" s="37">
        <f t="shared" ref="D27:K27" si="17">+SUM(D28:D29)</f>
        <v>300153</v>
      </c>
      <c r="E27" s="37">
        <f t="shared" si="17"/>
        <v>93000</v>
      </c>
      <c r="F27" s="37">
        <f t="shared" si="17"/>
        <v>53000</v>
      </c>
      <c r="G27" s="37">
        <f t="shared" si="17"/>
        <v>53000</v>
      </c>
      <c r="H27" s="37">
        <f t="shared" si="17"/>
        <v>0</v>
      </c>
      <c r="I27" s="37">
        <f t="shared" si="17"/>
        <v>0</v>
      </c>
      <c r="J27" s="37">
        <f t="shared" si="17"/>
        <v>0</v>
      </c>
      <c r="K27" s="37">
        <f t="shared" si="17"/>
        <v>40000</v>
      </c>
      <c r="L27" s="14"/>
    </row>
    <row r="28" spans="1:12" ht="39.950000000000003" customHeight="1">
      <c r="A28" s="76">
        <v>1</v>
      </c>
      <c r="B28" s="36" t="s">
        <v>391</v>
      </c>
      <c r="C28" s="33">
        <v>308000</v>
      </c>
      <c r="D28" s="33">
        <v>277000</v>
      </c>
      <c r="E28" s="24">
        <f>+F28+K28</f>
        <v>48000</v>
      </c>
      <c r="F28" s="24">
        <f>+SUM(G28:I28)</f>
        <v>48000</v>
      </c>
      <c r="G28" s="33">
        <v>48000</v>
      </c>
      <c r="H28" s="33"/>
      <c r="I28" s="33"/>
      <c r="J28" s="33"/>
      <c r="K28" s="33"/>
      <c r="L28" s="21"/>
    </row>
    <row r="29" spans="1:12" ht="84" customHeight="1">
      <c r="A29" s="47">
        <f>+A28+1</f>
        <v>2</v>
      </c>
      <c r="B29" s="36" t="s">
        <v>168</v>
      </c>
      <c r="C29" s="33">
        <v>150000</v>
      </c>
      <c r="D29" s="33">
        <v>23153</v>
      </c>
      <c r="E29" s="24">
        <f>+F29+K29</f>
        <v>45000</v>
      </c>
      <c r="F29" s="24">
        <f>+SUM(G29:I29)</f>
        <v>5000</v>
      </c>
      <c r="G29" s="24">
        <v>5000</v>
      </c>
      <c r="H29" s="24"/>
      <c r="I29" s="33"/>
      <c r="J29" s="24"/>
      <c r="K29" s="24">
        <v>40000</v>
      </c>
      <c r="L29" s="21"/>
    </row>
    <row r="30" spans="1:12" s="17" customFormat="1" ht="32.1" customHeight="1">
      <c r="A30" s="13">
        <v>-6</v>
      </c>
      <c r="B30" s="89" t="s">
        <v>175</v>
      </c>
      <c r="C30" s="37">
        <f>C31</f>
        <v>0</v>
      </c>
      <c r="D30" s="37">
        <f>D31</f>
        <v>0</v>
      </c>
      <c r="E30" s="37">
        <f>E31</f>
        <v>0</v>
      </c>
      <c r="F30" s="37">
        <f>F31</f>
        <v>0</v>
      </c>
      <c r="G30" s="37">
        <f t="shared" ref="G30:J30" si="18">G31</f>
        <v>0</v>
      </c>
      <c r="H30" s="37">
        <f t="shared" si="18"/>
        <v>0</v>
      </c>
      <c r="I30" s="37">
        <f t="shared" si="18"/>
        <v>0</v>
      </c>
      <c r="J30" s="37">
        <f t="shared" si="18"/>
        <v>0</v>
      </c>
      <c r="K30" s="37"/>
      <c r="L30" s="21" t="s">
        <v>430</v>
      </c>
    </row>
    <row r="31" spans="1:12" ht="39.950000000000003" customHeight="1">
      <c r="A31" s="47">
        <v>1</v>
      </c>
      <c r="B31" s="93" t="s">
        <v>392</v>
      </c>
      <c r="C31" s="33"/>
      <c r="D31" s="33"/>
      <c r="E31" s="24">
        <f>+F31+K31</f>
        <v>0</v>
      </c>
      <c r="F31" s="24">
        <f>+SUM(G31:I31)</f>
        <v>0</v>
      </c>
      <c r="G31" s="24"/>
      <c r="H31" s="24"/>
      <c r="I31" s="33"/>
      <c r="J31" s="24"/>
      <c r="K31" s="24"/>
      <c r="L31" s="21"/>
    </row>
    <row r="32" spans="1:12" s="17" customFormat="1" ht="32.1" customHeight="1">
      <c r="A32" s="13" t="s">
        <v>25</v>
      </c>
      <c r="B32" s="14" t="s">
        <v>40</v>
      </c>
      <c r="C32" s="15"/>
      <c r="D32" s="15"/>
      <c r="E32" s="15">
        <f>+F32+K32</f>
        <v>3000</v>
      </c>
      <c r="F32" s="15">
        <f>+SUM(G32:J32)</f>
        <v>3000</v>
      </c>
      <c r="G32" s="15"/>
      <c r="H32" s="15"/>
      <c r="I32" s="15"/>
      <c r="J32" s="15">
        <v>3000</v>
      </c>
      <c r="K32" s="15"/>
      <c r="L32" s="14"/>
    </row>
    <row r="33" spans="1:12" s="17" customFormat="1" ht="32.1" customHeight="1">
      <c r="A33" s="13" t="s">
        <v>418</v>
      </c>
      <c r="B33" s="14" t="s">
        <v>419</v>
      </c>
      <c r="C33" s="15">
        <f>+C34+C36+C38</f>
        <v>229224.639</v>
      </c>
      <c r="D33" s="15">
        <f t="shared" ref="D33:K33" si="19">+D34+D36+D38</f>
        <v>218424.639</v>
      </c>
      <c r="E33" s="15">
        <f t="shared" si="19"/>
        <v>56660</v>
      </c>
      <c r="F33" s="15">
        <f t="shared" si="19"/>
        <v>0</v>
      </c>
      <c r="G33" s="15">
        <f t="shared" si="19"/>
        <v>0</v>
      </c>
      <c r="H33" s="15">
        <f t="shared" si="19"/>
        <v>0</v>
      </c>
      <c r="I33" s="15">
        <f t="shared" si="19"/>
        <v>0</v>
      </c>
      <c r="J33" s="15">
        <f t="shared" si="19"/>
        <v>0</v>
      </c>
      <c r="K33" s="15">
        <f t="shared" si="19"/>
        <v>56660</v>
      </c>
      <c r="L33" s="14"/>
    </row>
    <row r="34" spans="1:12" s="17" customFormat="1" ht="51.95" customHeight="1">
      <c r="A34" s="13" t="s">
        <v>5</v>
      </c>
      <c r="B34" s="14" t="s">
        <v>420</v>
      </c>
      <c r="C34" s="15">
        <f>+C35</f>
        <v>80000</v>
      </c>
      <c r="D34" s="15">
        <f t="shared" ref="D34:K34" si="20">+D35</f>
        <v>75000</v>
      </c>
      <c r="E34" s="15">
        <f t="shared" si="20"/>
        <v>19000</v>
      </c>
      <c r="F34" s="15">
        <f t="shared" si="20"/>
        <v>0</v>
      </c>
      <c r="G34" s="15">
        <f t="shared" si="20"/>
        <v>0</v>
      </c>
      <c r="H34" s="15">
        <f t="shared" si="20"/>
        <v>0</v>
      </c>
      <c r="I34" s="15">
        <f t="shared" si="20"/>
        <v>0</v>
      </c>
      <c r="J34" s="15">
        <f t="shared" si="20"/>
        <v>0</v>
      </c>
      <c r="K34" s="15">
        <f t="shared" si="20"/>
        <v>19000</v>
      </c>
      <c r="L34" s="14"/>
    </row>
    <row r="35" spans="1:12" ht="39.950000000000003" customHeight="1">
      <c r="A35" s="76">
        <v>1</v>
      </c>
      <c r="B35" s="21" t="s">
        <v>421</v>
      </c>
      <c r="C35" s="33">
        <v>80000</v>
      </c>
      <c r="D35" s="33">
        <f>70000+5000</f>
        <v>75000</v>
      </c>
      <c r="E35" s="24">
        <f>+F35+K35</f>
        <v>19000</v>
      </c>
      <c r="F35" s="24"/>
      <c r="G35" s="24"/>
      <c r="H35" s="24"/>
      <c r="I35" s="24"/>
      <c r="J35" s="24"/>
      <c r="K35" s="24">
        <v>19000</v>
      </c>
      <c r="L35" s="21"/>
    </row>
    <row r="36" spans="1:12" s="17" customFormat="1" ht="39.950000000000003" customHeight="1">
      <c r="A36" s="13" t="s">
        <v>6</v>
      </c>
      <c r="B36" s="14" t="s">
        <v>422</v>
      </c>
      <c r="C36" s="15">
        <f>+C37</f>
        <v>149224.639</v>
      </c>
      <c r="D36" s="15">
        <f t="shared" ref="D36" si="21">+D37</f>
        <v>143424.639</v>
      </c>
      <c r="E36" s="15">
        <f t="shared" ref="E36" si="22">+E37</f>
        <v>37660</v>
      </c>
      <c r="F36" s="15">
        <f t="shared" ref="F36" si="23">+F37</f>
        <v>0</v>
      </c>
      <c r="G36" s="15">
        <f t="shared" ref="G36" si="24">+G37</f>
        <v>0</v>
      </c>
      <c r="H36" s="15">
        <f t="shared" ref="H36" si="25">+H37</f>
        <v>0</v>
      </c>
      <c r="I36" s="15">
        <f t="shared" ref="I36" si="26">+I37</f>
        <v>0</v>
      </c>
      <c r="J36" s="15">
        <f t="shared" ref="J36" si="27">+J37</f>
        <v>0</v>
      </c>
      <c r="K36" s="15">
        <f t="shared" ref="K36" si="28">+K37</f>
        <v>37660</v>
      </c>
      <c r="L36" s="14"/>
    </row>
    <row r="37" spans="1:12" ht="39.950000000000003" customHeight="1">
      <c r="A37" s="76">
        <v>1</v>
      </c>
      <c r="B37" s="21" t="s">
        <v>423</v>
      </c>
      <c r="C37" s="33">
        <v>149224.639</v>
      </c>
      <c r="D37" s="33">
        <f>149224.639-5800</f>
        <v>143424.639</v>
      </c>
      <c r="E37" s="24">
        <f>+F37+K37</f>
        <v>37660</v>
      </c>
      <c r="F37" s="24"/>
      <c r="G37" s="24"/>
      <c r="H37" s="24"/>
      <c r="I37" s="24"/>
      <c r="J37" s="24"/>
      <c r="K37" s="24">
        <v>37660</v>
      </c>
      <c r="L37" s="21" t="s">
        <v>424</v>
      </c>
    </row>
    <row r="38" spans="1:12" s="17" customFormat="1" ht="39.950000000000003" customHeight="1">
      <c r="A38" s="13" t="s">
        <v>25</v>
      </c>
      <c r="B38" s="14" t="s">
        <v>426</v>
      </c>
      <c r="C38" s="15">
        <f>+C39</f>
        <v>0</v>
      </c>
      <c r="D38" s="15">
        <f t="shared" ref="D38" si="29">+D39</f>
        <v>0</v>
      </c>
      <c r="E38" s="15">
        <f t="shared" ref="E38" si="30">+E39</f>
        <v>0</v>
      </c>
      <c r="F38" s="15">
        <f t="shared" ref="F38" si="31">+F39</f>
        <v>0</v>
      </c>
      <c r="G38" s="15">
        <f t="shared" ref="G38" si="32">+G39</f>
        <v>0</v>
      </c>
      <c r="H38" s="15">
        <f t="shared" ref="H38" si="33">+H39</f>
        <v>0</v>
      </c>
      <c r="I38" s="15">
        <f t="shared" ref="I38" si="34">+I39</f>
        <v>0</v>
      </c>
      <c r="J38" s="15">
        <f t="shared" ref="J38" si="35">+J39</f>
        <v>0</v>
      </c>
      <c r="K38" s="15">
        <f t="shared" ref="K38" si="36">+K39</f>
        <v>0</v>
      </c>
      <c r="L38" s="21" t="s">
        <v>430</v>
      </c>
    </row>
    <row r="39" spans="1:12" ht="32.1" customHeight="1">
      <c r="A39" s="76">
        <v>1</v>
      </c>
      <c r="B39" s="21" t="s">
        <v>425</v>
      </c>
      <c r="C39" s="33">
        <f t="shared" ref="C39" si="37">+D39</f>
        <v>0</v>
      </c>
      <c r="D39" s="33"/>
      <c r="E39" s="24">
        <f>+F39+K39</f>
        <v>0</v>
      </c>
      <c r="F39" s="24"/>
      <c r="G39" s="24"/>
      <c r="H39" s="24"/>
      <c r="I39" s="24"/>
      <c r="J39" s="24"/>
      <c r="K39" s="24"/>
      <c r="L39" s="21"/>
    </row>
    <row r="41" spans="1:12" ht="39.950000000000003" customHeight="1">
      <c r="A41" s="154" t="s">
        <v>452</v>
      </c>
      <c r="B41" s="154"/>
      <c r="C41" s="154"/>
      <c r="D41" s="154"/>
      <c r="E41" s="154"/>
      <c r="F41" s="154"/>
      <c r="G41" s="154"/>
      <c r="H41" s="154"/>
      <c r="I41" s="154"/>
      <c r="J41" s="154"/>
      <c r="K41" s="154"/>
      <c r="L41" s="154"/>
    </row>
  </sheetData>
  <mergeCells count="17">
    <mergeCell ref="A41:L41"/>
    <mergeCell ref="C5:D6"/>
    <mergeCell ref="E6:E8"/>
    <mergeCell ref="E5:K5"/>
    <mergeCell ref="K7:K8"/>
    <mergeCell ref="F6:K6"/>
    <mergeCell ref="A1:L1"/>
    <mergeCell ref="A2:L2"/>
    <mergeCell ref="A3:L3"/>
    <mergeCell ref="A5:A8"/>
    <mergeCell ref="B5:B8"/>
    <mergeCell ref="F7:F8"/>
    <mergeCell ref="G7:J7"/>
    <mergeCell ref="L5:L8"/>
    <mergeCell ref="C7:C8"/>
    <mergeCell ref="D7:D8"/>
    <mergeCell ref="J4:L4"/>
  </mergeCells>
  <printOptions horizontalCentered="1"/>
  <pageMargins left="0" right="0" top="0.75" bottom="0.25" header="0.75" footer="0.25"/>
  <pageSetup paperSize="9" scale="85" orientation="landscape"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43"/>
  <sheetViews>
    <sheetView workbookViewId="0">
      <selection activeCell="E33" sqref="E33"/>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61"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2" customFormat="1" ht="32.1" customHeight="1">
      <c r="A2" s="148" t="s">
        <v>16</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row>
    <row r="5" spans="1:61"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row>
    <row r="6" spans="1:61"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row>
    <row r="7" spans="1:61" s="4" customFormat="1" ht="32.1" customHeight="1">
      <c r="A7" s="150"/>
      <c r="B7" s="151"/>
      <c r="C7" s="152" t="s">
        <v>32</v>
      </c>
      <c r="D7" s="152" t="s">
        <v>431</v>
      </c>
      <c r="E7" s="152"/>
      <c r="F7" s="152" t="s">
        <v>415</v>
      </c>
      <c r="G7" s="152" t="s">
        <v>33</v>
      </c>
      <c r="H7" s="152"/>
      <c r="I7" s="152"/>
      <c r="J7" s="152"/>
      <c r="K7" s="152" t="s">
        <v>413</v>
      </c>
      <c r="L7" s="151"/>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row>
    <row r="8" spans="1:61" s="4" customFormat="1" ht="39.950000000000003" customHeight="1">
      <c r="A8" s="150"/>
      <c r="B8" s="151"/>
      <c r="C8" s="152"/>
      <c r="D8" s="152"/>
      <c r="E8" s="152"/>
      <c r="F8" s="152"/>
      <c r="G8" s="96" t="s">
        <v>34</v>
      </c>
      <c r="H8" s="96" t="s">
        <v>35</v>
      </c>
      <c r="I8" s="96" t="s">
        <v>56</v>
      </c>
      <c r="J8" s="96" t="s">
        <v>40</v>
      </c>
      <c r="K8" s="152"/>
      <c r="L8" s="151"/>
      <c r="M8" s="32"/>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row>
    <row r="9" spans="1:61" s="4" customFormat="1" ht="32.1" customHeight="1">
      <c r="A9" s="98"/>
      <c r="B9" s="99" t="s">
        <v>4</v>
      </c>
      <c r="C9" s="96">
        <f>+C10+C39</f>
        <v>25816.766</v>
      </c>
      <c r="D9" s="96">
        <f t="shared" ref="D9:K9" si="0">+D10+D39</f>
        <v>23316.565999999999</v>
      </c>
      <c r="E9" s="96">
        <f t="shared" si="0"/>
        <v>42724</v>
      </c>
      <c r="F9" s="96">
        <f t="shared" si="0"/>
        <v>42724</v>
      </c>
      <c r="G9" s="96">
        <f t="shared" si="0"/>
        <v>39724</v>
      </c>
      <c r="H9" s="96">
        <f t="shared" si="0"/>
        <v>1000</v>
      </c>
      <c r="I9" s="96">
        <f t="shared" si="0"/>
        <v>0</v>
      </c>
      <c r="J9" s="96">
        <f t="shared" si="0"/>
        <v>2000</v>
      </c>
      <c r="K9" s="96">
        <f t="shared" si="0"/>
        <v>0</v>
      </c>
      <c r="L9" s="99"/>
      <c r="M9" s="3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row>
    <row r="10" spans="1:61" s="4" customFormat="1" ht="32.1" customHeight="1">
      <c r="A10" s="98" t="s">
        <v>416</v>
      </c>
      <c r="B10" s="14" t="s">
        <v>417</v>
      </c>
      <c r="C10" s="15">
        <f>+C11+C12+C38</f>
        <v>25816.766</v>
      </c>
      <c r="D10" s="15">
        <f>+D11+D12+D38</f>
        <v>23316.565999999999</v>
      </c>
      <c r="E10" s="15">
        <f t="shared" ref="E10:K10" si="1">+E11+E12+E38</f>
        <v>42724</v>
      </c>
      <c r="F10" s="15">
        <f t="shared" si="1"/>
        <v>42724</v>
      </c>
      <c r="G10" s="15">
        <f t="shared" si="1"/>
        <v>39724</v>
      </c>
      <c r="H10" s="15">
        <f t="shared" si="1"/>
        <v>1000</v>
      </c>
      <c r="I10" s="15">
        <f t="shared" si="1"/>
        <v>0</v>
      </c>
      <c r="J10" s="15">
        <f t="shared" si="1"/>
        <v>2000</v>
      </c>
      <c r="K10" s="15">
        <f t="shared" si="1"/>
        <v>0</v>
      </c>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row>
    <row r="11" spans="1:61" s="17" customFormat="1" ht="39.950000000000003" customHeight="1">
      <c r="A11" s="13" t="s">
        <v>5</v>
      </c>
      <c r="B11" s="14" t="s">
        <v>36</v>
      </c>
      <c r="C11" s="15"/>
      <c r="D11" s="15"/>
      <c r="E11" s="37">
        <f>+F11+K11</f>
        <v>22014</v>
      </c>
      <c r="F11" s="15">
        <f>+SUM(G11:I11)</f>
        <v>22014</v>
      </c>
      <c r="G11" s="15">
        <v>22014</v>
      </c>
      <c r="H11" s="15"/>
      <c r="I11" s="15"/>
      <c r="J11" s="15"/>
      <c r="K11" s="15"/>
      <c r="L11" s="14"/>
    </row>
    <row r="12" spans="1:61" s="17" customFormat="1" ht="32.1" customHeight="1">
      <c r="A12" s="13" t="s">
        <v>6</v>
      </c>
      <c r="B12" s="14" t="s">
        <v>57</v>
      </c>
      <c r="C12" s="15">
        <f>+C13+C15+C16+C31+C32+C34+C36</f>
        <v>25816.766</v>
      </c>
      <c r="D12" s="15">
        <f t="shared" ref="D12:K12" si="2">+D13+D15+D16+D31+D32+D34+D36</f>
        <v>23316.565999999999</v>
      </c>
      <c r="E12" s="15">
        <f t="shared" si="2"/>
        <v>18710</v>
      </c>
      <c r="F12" s="15">
        <f t="shared" si="2"/>
        <v>18710</v>
      </c>
      <c r="G12" s="15">
        <f t="shared" si="2"/>
        <v>17710</v>
      </c>
      <c r="H12" s="15">
        <f t="shared" si="2"/>
        <v>1000</v>
      </c>
      <c r="I12" s="15">
        <f t="shared" si="2"/>
        <v>0</v>
      </c>
      <c r="J12" s="15">
        <f t="shared" si="2"/>
        <v>0</v>
      </c>
      <c r="K12" s="15">
        <f t="shared" si="2"/>
        <v>0</v>
      </c>
      <c r="L12" s="14"/>
    </row>
    <row r="13" spans="1:61" ht="39.950000000000003" customHeight="1">
      <c r="A13" s="18">
        <v>-1</v>
      </c>
      <c r="B13" s="19" t="s">
        <v>58</v>
      </c>
      <c r="C13" s="20">
        <f>+C14</f>
        <v>3956</v>
      </c>
      <c r="D13" s="20">
        <f t="shared" ref="D13" si="3">+D14</f>
        <v>3956</v>
      </c>
      <c r="E13" s="20">
        <f t="shared" ref="E13" si="4">+E14</f>
        <v>1000</v>
      </c>
      <c r="F13" s="20">
        <f t="shared" ref="F13" si="5">+F14</f>
        <v>1000</v>
      </c>
      <c r="G13" s="20">
        <f t="shared" ref="G13" si="6">+G14</f>
        <v>0</v>
      </c>
      <c r="H13" s="20">
        <f t="shared" ref="H13" si="7">+H14</f>
        <v>1000</v>
      </c>
      <c r="I13" s="20">
        <f t="shared" ref="I13" si="8">+I14</f>
        <v>0</v>
      </c>
      <c r="J13" s="20">
        <f t="shared" ref="J13" si="9">+J14</f>
        <v>0</v>
      </c>
      <c r="K13" s="20">
        <f t="shared" ref="K13" si="10">+K14</f>
        <v>0</v>
      </c>
      <c r="L13" s="21"/>
    </row>
    <row r="14" spans="1:61" ht="32.1" customHeight="1">
      <c r="A14" s="22">
        <v>1</v>
      </c>
      <c r="B14" s="49" t="s">
        <v>373</v>
      </c>
      <c r="C14" s="33">
        <v>3956</v>
      </c>
      <c r="D14" s="33">
        <f>+C14</f>
        <v>3956</v>
      </c>
      <c r="E14" s="33">
        <f>+F14+K14</f>
        <v>1000</v>
      </c>
      <c r="F14" s="24">
        <f>+SUM(G14:J14)</f>
        <v>1000</v>
      </c>
      <c r="G14" s="24"/>
      <c r="H14" s="24">
        <v>1000</v>
      </c>
      <c r="I14" s="24"/>
      <c r="J14" s="25"/>
      <c r="K14" s="25"/>
      <c r="L14" s="21"/>
    </row>
    <row r="15" spans="1:61" s="108" customFormat="1" ht="39.950000000000003" customHeight="1">
      <c r="A15" s="115">
        <v>-2</v>
      </c>
      <c r="B15" s="46" t="s">
        <v>51</v>
      </c>
      <c r="C15" s="37"/>
      <c r="D15" s="37"/>
      <c r="E15" s="37">
        <f t="shared" ref="E15:E41" si="11">+F15+K15</f>
        <v>2500</v>
      </c>
      <c r="F15" s="37">
        <f>+SUM(G15:I15)</f>
        <v>2500</v>
      </c>
      <c r="G15" s="117">
        <v>2500</v>
      </c>
      <c r="H15" s="117"/>
      <c r="I15" s="117"/>
      <c r="J15" s="134"/>
      <c r="K15" s="134"/>
      <c r="L15" s="134"/>
    </row>
    <row r="16" spans="1:61" s="17" customFormat="1" ht="39.950000000000003" customHeight="1">
      <c r="A16" s="13">
        <v>-3</v>
      </c>
      <c r="B16" s="14" t="s">
        <v>52</v>
      </c>
      <c r="C16" s="37">
        <f>C23+C17</f>
        <v>14002</v>
      </c>
      <c r="D16" s="37">
        <f t="shared" ref="D16" si="12">D23+D17</f>
        <v>12601.8</v>
      </c>
      <c r="E16" s="37">
        <f t="shared" ref="E16" si="13">E23+E17</f>
        <v>7950</v>
      </c>
      <c r="F16" s="37">
        <f t="shared" ref="F16" si="14">F23+F17</f>
        <v>7950</v>
      </c>
      <c r="G16" s="37">
        <f t="shared" ref="G16" si="15">G23+G17</f>
        <v>7950</v>
      </c>
      <c r="H16" s="37">
        <f t="shared" ref="H16" si="16">H23+H17</f>
        <v>0</v>
      </c>
      <c r="I16" s="37">
        <f t="shared" ref="I16" si="17">I23+I17</f>
        <v>0</v>
      </c>
      <c r="J16" s="37">
        <f t="shared" ref="J16" si="18">J23+J17</f>
        <v>0</v>
      </c>
      <c r="K16" s="37">
        <f t="shared" ref="K16" si="19">K23+K17</f>
        <v>0</v>
      </c>
      <c r="L16" s="54"/>
    </row>
    <row r="17" spans="1:12" s="17" customFormat="1" ht="32.1" customHeight="1">
      <c r="A17" s="45" t="s">
        <v>26</v>
      </c>
      <c r="B17" s="46" t="s">
        <v>38</v>
      </c>
      <c r="C17" s="37">
        <f>SUM(C18:C22)</f>
        <v>7300</v>
      </c>
      <c r="D17" s="37">
        <f t="shared" ref="D17" si="20">SUM(D18:D22)</f>
        <v>6570</v>
      </c>
      <c r="E17" s="37">
        <f t="shared" ref="E17" si="21">SUM(E18:E22)</f>
        <v>4800</v>
      </c>
      <c r="F17" s="37">
        <f t="shared" ref="F17" si="22">SUM(F18:F22)</f>
        <v>4800</v>
      </c>
      <c r="G17" s="37">
        <f t="shared" ref="G17" si="23">SUM(G18:G22)</f>
        <v>4800</v>
      </c>
      <c r="H17" s="37">
        <f t="shared" ref="H17" si="24">SUM(H18:H22)</f>
        <v>0</v>
      </c>
      <c r="I17" s="37">
        <f t="shared" ref="I17" si="25">SUM(I18:I22)</f>
        <v>0</v>
      </c>
      <c r="J17" s="37">
        <f t="shared" ref="J17" si="26">SUM(J18:J22)</f>
        <v>0</v>
      </c>
      <c r="K17" s="37">
        <f t="shared" ref="K17" si="27">SUM(K18:K22)</f>
        <v>0</v>
      </c>
      <c r="L17" s="54"/>
    </row>
    <row r="18" spans="1:12" ht="32.1" customHeight="1">
      <c r="A18" s="47">
        <v>1</v>
      </c>
      <c r="B18" s="41" t="s">
        <v>117</v>
      </c>
      <c r="C18" s="33">
        <v>800</v>
      </c>
      <c r="D18" s="33">
        <f>C18*0.9</f>
        <v>720</v>
      </c>
      <c r="E18" s="33">
        <f t="shared" si="11"/>
        <v>100</v>
      </c>
      <c r="F18" s="24">
        <f>+SUM(G18:J18)</f>
        <v>100</v>
      </c>
      <c r="G18" s="25">
        <v>100</v>
      </c>
      <c r="H18" s="24"/>
      <c r="I18" s="33"/>
      <c r="J18" s="24"/>
      <c r="K18" s="24"/>
      <c r="L18" s="52"/>
    </row>
    <row r="19" spans="1:12" ht="32.1" customHeight="1">
      <c r="A19" s="47">
        <v>2</v>
      </c>
      <c r="B19" s="41" t="s">
        <v>374</v>
      </c>
      <c r="C19" s="33">
        <v>2000</v>
      </c>
      <c r="D19" s="33">
        <f>C19*0.9</f>
        <v>1800</v>
      </c>
      <c r="E19" s="33">
        <f t="shared" si="11"/>
        <v>1700</v>
      </c>
      <c r="F19" s="24">
        <f t="shared" ref="F19:F31" si="28">+SUM(G19:J19)</f>
        <v>1700</v>
      </c>
      <c r="G19" s="25">
        <v>1700</v>
      </c>
      <c r="H19" s="24"/>
      <c r="I19" s="33"/>
      <c r="J19" s="24"/>
      <c r="K19" s="24"/>
      <c r="L19" s="52"/>
    </row>
    <row r="20" spans="1:12" ht="32.1" customHeight="1">
      <c r="A20" s="47">
        <v>3</v>
      </c>
      <c r="B20" s="41" t="s">
        <v>375</v>
      </c>
      <c r="C20" s="33">
        <v>1000</v>
      </c>
      <c r="D20" s="33">
        <f>C20*0.9</f>
        <v>900</v>
      </c>
      <c r="E20" s="33">
        <f t="shared" si="11"/>
        <v>800</v>
      </c>
      <c r="F20" s="24">
        <f t="shared" si="28"/>
        <v>800</v>
      </c>
      <c r="G20" s="25">
        <v>800</v>
      </c>
      <c r="H20" s="24"/>
      <c r="I20" s="33"/>
      <c r="J20" s="24"/>
      <c r="K20" s="24"/>
      <c r="L20" s="52"/>
    </row>
    <row r="21" spans="1:12" ht="32.1" customHeight="1">
      <c r="A21" s="47">
        <v>4</v>
      </c>
      <c r="B21" s="41" t="s">
        <v>376</v>
      </c>
      <c r="C21" s="33">
        <v>2000</v>
      </c>
      <c r="D21" s="33">
        <f>C21*0.9</f>
        <v>1800</v>
      </c>
      <c r="E21" s="33">
        <f t="shared" si="11"/>
        <v>1200</v>
      </c>
      <c r="F21" s="24">
        <f t="shared" si="28"/>
        <v>1200</v>
      </c>
      <c r="G21" s="25">
        <v>1200</v>
      </c>
      <c r="H21" s="24"/>
      <c r="I21" s="33"/>
      <c r="J21" s="24"/>
      <c r="K21" s="24"/>
      <c r="L21" s="52"/>
    </row>
    <row r="22" spans="1:12" ht="32.1" customHeight="1">
      <c r="A22" s="47">
        <v>5</v>
      </c>
      <c r="B22" s="41" t="s">
        <v>377</v>
      </c>
      <c r="C22" s="33">
        <v>1500</v>
      </c>
      <c r="D22" s="33">
        <f>C22*0.9</f>
        <v>1350</v>
      </c>
      <c r="E22" s="33">
        <f t="shared" si="11"/>
        <v>1000</v>
      </c>
      <c r="F22" s="24">
        <f t="shared" si="28"/>
        <v>1000</v>
      </c>
      <c r="G22" s="25">
        <v>1000</v>
      </c>
      <c r="H22" s="24"/>
      <c r="I22" s="33"/>
      <c r="J22" s="24"/>
      <c r="K22" s="24"/>
      <c r="L22" s="52"/>
    </row>
    <row r="23" spans="1:12" s="17" customFormat="1" ht="32.1" customHeight="1">
      <c r="A23" s="45" t="s">
        <v>28</v>
      </c>
      <c r="B23" s="46" t="s">
        <v>27</v>
      </c>
      <c r="C23" s="37">
        <f t="shared" ref="C23:K23" si="29">SUM(C24:C30)</f>
        <v>6702</v>
      </c>
      <c r="D23" s="37">
        <f t="shared" si="29"/>
        <v>6031.8</v>
      </c>
      <c r="E23" s="37">
        <f t="shared" si="29"/>
        <v>3150</v>
      </c>
      <c r="F23" s="37">
        <f t="shared" si="29"/>
        <v>3150</v>
      </c>
      <c r="G23" s="37">
        <f t="shared" si="29"/>
        <v>3150</v>
      </c>
      <c r="H23" s="37">
        <f t="shared" si="29"/>
        <v>0</v>
      </c>
      <c r="I23" s="37">
        <f t="shared" si="29"/>
        <v>0</v>
      </c>
      <c r="J23" s="37">
        <f t="shared" si="29"/>
        <v>0</v>
      </c>
      <c r="K23" s="37">
        <f t="shared" si="29"/>
        <v>0</v>
      </c>
      <c r="L23" s="58"/>
    </row>
    <row r="24" spans="1:12" ht="32.1" customHeight="1">
      <c r="A24" s="47">
        <v>1</v>
      </c>
      <c r="B24" s="41" t="s">
        <v>118</v>
      </c>
      <c r="C24" s="33">
        <v>1673</v>
      </c>
      <c r="D24" s="33">
        <f t="shared" ref="D24:D30" si="30">C24*0.9</f>
        <v>1505.7</v>
      </c>
      <c r="E24" s="33">
        <f t="shared" si="11"/>
        <v>100</v>
      </c>
      <c r="F24" s="24">
        <f t="shared" si="28"/>
        <v>100</v>
      </c>
      <c r="G24" s="25">
        <v>100</v>
      </c>
      <c r="H24" s="24"/>
      <c r="I24" s="33"/>
      <c r="J24" s="24"/>
      <c r="K24" s="24"/>
      <c r="L24" s="52"/>
    </row>
    <row r="25" spans="1:12" ht="32.1" customHeight="1">
      <c r="A25" s="47">
        <v>2</v>
      </c>
      <c r="B25" s="41" t="s">
        <v>119</v>
      </c>
      <c r="C25" s="33">
        <v>1229</v>
      </c>
      <c r="D25" s="33">
        <f t="shared" si="30"/>
        <v>1106.1000000000001</v>
      </c>
      <c r="E25" s="33">
        <f t="shared" si="11"/>
        <v>200</v>
      </c>
      <c r="F25" s="24">
        <f t="shared" si="28"/>
        <v>200</v>
      </c>
      <c r="G25" s="25">
        <v>200</v>
      </c>
      <c r="H25" s="24"/>
      <c r="I25" s="33"/>
      <c r="J25" s="24"/>
      <c r="K25" s="24"/>
      <c r="L25" s="52"/>
    </row>
    <row r="26" spans="1:12" ht="32.1" customHeight="1">
      <c r="A26" s="47">
        <v>3</v>
      </c>
      <c r="B26" s="41" t="s">
        <v>378</v>
      </c>
      <c r="C26" s="33">
        <v>1200</v>
      </c>
      <c r="D26" s="33">
        <f t="shared" si="30"/>
        <v>1080</v>
      </c>
      <c r="E26" s="33">
        <f t="shared" si="11"/>
        <v>900</v>
      </c>
      <c r="F26" s="24">
        <f t="shared" si="28"/>
        <v>900</v>
      </c>
      <c r="G26" s="25">
        <v>900</v>
      </c>
      <c r="H26" s="24"/>
      <c r="I26" s="33"/>
      <c r="J26" s="24"/>
      <c r="K26" s="24"/>
      <c r="L26" s="52"/>
    </row>
    <row r="27" spans="1:12" ht="32.1" customHeight="1">
      <c r="A27" s="47">
        <v>4</v>
      </c>
      <c r="B27" s="41" t="s">
        <v>379</v>
      </c>
      <c r="C27" s="33">
        <v>800</v>
      </c>
      <c r="D27" s="33">
        <f t="shared" si="30"/>
        <v>720</v>
      </c>
      <c r="E27" s="33">
        <f t="shared" si="11"/>
        <v>500</v>
      </c>
      <c r="F27" s="24">
        <f t="shared" si="28"/>
        <v>500</v>
      </c>
      <c r="G27" s="25">
        <v>500</v>
      </c>
      <c r="H27" s="24"/>
      <c r="I27" s="33"/>
      <c r="J27" s="24"/>
      <c r="K27" s="24"/>
      <c r="L27" s="52"/>
    </row>
    <row r="28" spans="1:12" ht="32.1" customHeight="1">
      <c r="A28" s="47">
        <v>5</v>
      </c>
      <c r="B28" s="41" t="s">
        <v>380</v>
      </c>
      <c r="C28" s="33">
        <v>500</v>
      </c>
      <c r="D28" s="33">
        <f t="shared" si="30"/>
        <v>450</v>
      </c>
      <c r="E28" s="33">
        <f t="shared" si="11"/>
        <v>400</v>
      </c>
      <c r="F28" s="24">
        <f t="shared" si="28"/>
        <v>400</v>
      </c>
      <c r="G28" s="25">
        <v>400</v>
      </c>
      <c r="H28" s="24"/>
      <c r="I28" s="33"/>
      <c r="J28" s="24"/>
      <c r="K28" s="24"/>
      <c r="L28" s="52"/>
    </row>
    <row r="29" spans="1:12" ht="32.1" customHeight="1">
      <c r="A29" s="47">
        <v>6</v>
      </c>
      <c r="B29" s="41" t="s">
        <v>381</v>
      </c>
      <c r="C29" s="33">
        <v>800</v>
      </c>
      <c r="D29" s="33">
        <f t="shared" si="30"/>
        <v>720</v>
      </c>
      <c r="E29" s="33">
        <f t="shared" si="11"/>
        <v>650</v>
      </c>
      <c r="F29" s="24">
        <f t="shared" si="28"/>
        <v>650</v>
      </c>
      <c r="G29" s="25">
        <v>650</v>
      </c>
      <c r="H29" s="24"/>
      <c r="I29" s="33"/>
      <c r="J29" s="24"/>
      <c r="K29" s="24"/>
      <c r="L29" s="52"/>
    </row>
    <row r="30" spans="1:12" ht="32.1" customHeight="1">
      <c r="A30" s="47">
        <v>7</v>
      </c>
      <c r="B30" s="41" t="s">
        <v>382</v>
      </c>
      <c r="C30" s="33">
        <v>500</v>
      </c>
      <c r="D30" s="33">
        <f t="shared" si="30"/>
        <v>450</v>
      </c>
      <c r="E30" s="33">
        <f t="shared" si="11"/>
        <v>400</v>
      </c>
      <c r="F30" s="24">
        <f t="shared" si="28"/>
        <v>400</v>
      </c>
      <c r="G30" s="25">
        <v>400</v>
      </c>
      <c r="H30" s="24"/>
      <c r="I30" s="33"/>
      <c r="J30" s="24"/>
      <c r="K30" s="24"/>
      <c r="L30" s="54"/>
    </row>
    <row r="31" spans="1:12" s="17" customFormat="1" ht="39.950000000000003" customHeight="1">
      <c r="A31" s="13">
        <v>-4</v>
      </c>
      <c r="B31" s="46" t="s">
        <v>462</v>
      </c>
      <c r="C31" s="37">
        <v>5500</v>
      </c>
      <c r="D31" s="37">
        <v>4400</v>
      </c>
      <c r="E31" s="33">
        <f t="shared" si="11"/>
        <v>4400</v>
      </c>
      <c r="F31" s="15">
        <f t="shared" si="28"/>
        <v>4400</v>
      </c>
      <c r="G31" s="20">
        <v>4400</v>
      </c>
      <c r="H31" s="15"/>
      <c r="I31" s="37"/>
      <c r="J31" s="15"/>
      <c r="K31" s="15"/>
      <c r="L31" s="54"/>
    </row>
    <row r="32" spans="1:12" ht="51.95" customHeight="1">
      <c r="A32" s="13">
        <v>-5</v>
      </c>
      <c r="B32" s="48" t="s">
        <v>130</v>
      </c>
      <c r="C32" s="37">
        <f>SUM(C33:C33)</f>
        <v>0</v>
      </c>
      <c r="D32" s="37">
        <f>SUM(D33:D33)</f>
        <v>0</v>
      </c>
      <c r="E32" s="37">
        <f t="shared" ref="E32:K34" si="31">SUM(E33:E33)</f>
        <v>2060</v>
      </c>
      <c r="F32" s="37">
        <f t="shared" si="31"/>
        <v>2060</v>
      </c>
      <c r="G32" s="37">
        <f t="shared" si="31"/>
        <v>2060</v>
      </c>
      <c r="H32" s="37">
        <f t="shared" si="31"/>
        <v>0</v>
      </c>
      <c r="I32" s="37">
        <f t="shared" si="31"/>
        <v>0</v>
      </c>
      <c r="J32" s="37">
        <f t="shared" si="31"/>
        <v>0</v>
      </c>
      <c r="K32" s="37">
        <f t="shared" si="31"/>
        <v>0</v>
      </c>
      <c r="L32" s="54"/>
    </row>
    <row r="33" spans="1:12" ht="32.1" customHeight="1">
      <c r="A33" s="47">
        <v>1</v>
      </c>
      <c r="B33" s="92" t="s">
        <v>465</v>
      </c>
      <c r="C33" s="33"/>
      <c r="D33" s="33"/>
      <c r="E33" s="33">
        <f t="shared" si="11"/>
        <v>2060</v>
      </c>
      <c r="F33" s="24">
        <f>+SUM(G33:J33)</f>
        <v>2060</v>
      </c>
      <c r="G33" s="25">
        <v>2060</v>
      </c>
      <c r="H33" s="24"/>
      <c r="I33" s="33"/>
      <c r="J33" s="24"/>
      <c r="K33" s="24"/>
      <c r="L33" s="54"/>
    </row>
    <row r="34" spans="1:12" ht="32.1" customHeight="1">
      <c r="A34" s="13">
        <v>-6</v>
      </c>
      <c r="B34" s="89" t="s">
        <v>351</v>
      </c>
      <c r="C34" s="37">
        <f>SUM(C35:C35)</f>
        <v>2358.7660000000001</v>
      </c>
      <c r="D34" s="37">
        <f>SUM(D35:D35)</f>
        <v>2358.7660000000001</v>
      </c>
      <c r="E34" s="37">
        <f t="shared" si="31"/>
        <v>800</v>
      </c>
      <c r="F34" s="37">
        <f t="shared" si="31"/>
        <v>800</v>
      </c>
      <c r="G34" s="37">
        <f t="shared" si="31"/>
        <v>800</v>
      </c>
      <c r="H34" s="37">
        <f t="shared" si="31"/>
        <v>0</v>
      </c>
      <c r="I34" s="37">
        <f t="shared" si="31"/>
        <v>0</v>
      </c>
      <c r="J34" s="37">
        <f t="shared" si="31"/>
        <v>0</v>
      </c>
      <c r="K34" s="37">
        <f t="shared" si="31"/>
        <v>0</v>
      </c>
      <c r="L34" s="54"/>
    </row>
    <row r="35" spans="1:12" ht="32.1" customHeight="1">
      <c r="A35" s="47">
        <v>1</v>
      </c>
      <c r="B35" s="92" t="s">
        <v>184</v>
      </c>
      <c r="C35" s="33">
        <v>2358.7660000000001</v>
      </c>
      <c r="D35" s="33">
        <v>2358.7660000000001</v>
      </c>
      <c r="E35" s="33">
        <f t="shared" ref="E35" si="32">+F35+K35</f>
        <v>800</v>
      </c>
      <c r="F35" s="24">
        <f>+SUM(G35:J35)</f>
        <v>800</v>
      </c>
      <c r="G35" s="25">
        <v>800</v>
      </c>
      <c r="H35" s="24"/>
      <c r="I35" s="33"/>
      <c r="J35" s="24"/>
      <c r="K35" s="24"/>
      <c r="L35" s="54"/>
    </row>
    <row r="36" spans="1:12" ht="32.1" customHeight="1">
      <c r="A36" s="13">
        <v>-7</v>
      </c>
      <c r="B36" s="89" t="s">
        <v>175</v>
      </c>
      <c r="C36" s="37">
        <f>SUM(C37:C37)</f>
        <v>0</v>
      </c>
      <c r="D36" s="37">
        <f t="shared" ref="D36:K36" si="33">SUM(D37:D37)</f>
        <v>0</v>
      </c>
      <c r="E36" s="37">
        <f t="shared" si="33"/>
        <v>0</v>
      </c>
      <c r="F36" s="37">
        <f t="shared" si="33"/>
        <v>0</v>
      </c>
      <c r="G36" s="37">
        <f t="shared" si="33"/>
        <v>0</v>
      </c>
      <c r="H36" s="37">
        <f t="shared" si="33"/>
        <v>0</v>
      </c>
      <c r="I36" s="37">
        <f t="shared" si="33"/>
        <v>0</v>
      </c>
      <c r="J36" s="37">
        <f t="shared" si="33"/>
        <v>0</v>
      </c>
      <c r="K36" s="37">
        <f t="shared" si="33"/>
        <v>0</v>
      </c>
      <c r="L36" s="21" t="s">
        <v>430</v>
      </c>
    </row>
    <row r="37" spans="1:12" ht="32.1" customHeight="1">
      <c r="A37" s="47">
        <v>1</v>
      </c>
      <c r="B37" s="92" t="s">
        <v>383</v>
      </c>
      <c r="C37" s="33"/>
      <c r="D37" s="33"/>
      <c r="E37" s="33">
        <f t="shared" si="11"/>
        <v>0</v>
      </c>
      <c r="F37" s="24">
        <f>+SUM(G37:J37)</f>
        <v>0</v>
      </c>
      <c r="G37" s="25"/>
      <c r="H37" s="24"/>
      <c r="I37" s="33"/>
      <c r="J37" s="24"/>
      <c r="K37" s="24"/>
      <c r="L37" s="54"/>
    </row>
    <row r="38" spans="1:12" s="17" customFormat="1" ht="32.1" customHeight="1">
      <c r="A38" s="13" t="s">
        <v>25</v>
      </c>
      <c r="B38" s="14" t="s">
        <v>40</v>
      </c>
      <c r="C38" s="15"/>
      <c r="D38" s="15"/>
      <c r="E38" s="37">
        <f t="shared" si="11"/>
        <v>2000</v>
      </c>
      <c r="F38" s="15">
        <f>+SUM(G38:J38)</f>
        <v>2000</v>
      </c>
      <c r="G38" s="15"/>
      <c r="H38" s="15"/>
      <c r="I38" s="15"/>
      <c r="J38" s="15">
        <v>2000</v>
      </c>
      <c r="K38" s="15"/>
      <c r="L38" s="14"/>
    </row>
    <row r="39" spans="1:12" s="17" customFormat="1" ht="32.1" customHeight="1">
      <c r="A39" s="13" t="s">
        <v>418</v>
      </c>
      <c r="B39" s="14" t="s">
        <v>419</v>
      </c>
      <c r="C39" s="15">
        <f>+C40</f>
        <v>0</v>
      </c>
      <c r="D39" s="15">
        <f t="shared" ref="D39:K40" si="34">+D40</f>
        <v>0</v>
      </c>
      <c r="E39" s="15">
        <f t="shared" si="34"/>
        <v>0</v>
      </c>
      <c r="F39" s="15">
        <f t="shared" si="34"/>
        <v>0</v>
      </c>
      <c r="G39" s="15">
        <f t="shared" si="34"/>
        <v>0</v>
      </c>
      <c r="H39" s="15">
        <f t="shared" si="34"/>
        <v>0</v>
      </c>
      <c r="I39" s="15">
        <f t="shared" si="34"/>
        <v>0</v>
      </c>
      <c r="J39" s="15">
        <f t="shared" si="34"/>
        <v>0</v>
      </c>
      <c r="K39" s="15">
        <f t="shared" si="34"/>
        <v>0</v>
      </c>
      <c r="L39" s="14"/>
    </row>
    <row r="40" spans="1:12" s="17" customFormat="1" ht="39.950000000000003" customHeight="1">
      <c r="A40" s="13" t="s">
        <v>5</v>
      </c>
      <c r="B40" s="14" t="s">
        <v>426</v>
      </c>
      <c r="C40" s="15">
        <f>+C41</f>
        <v>0</v>
      </c>
      <c r="D40" s="15">
        <f t="shared" si="34"/>
        <v>0</v>
      </c>
      <c r="E40" s="15">
        <f t="shared" si="34"/>
        <v>0</v>
      </c>
      <c r="F40" s="15">
        <f t="shared" si="34"/>
        <v>0</v>
      </c>
      <c r="G40" s="15">
        <f t="shared" si="34"/>
        <v>0</v>
      </c>
      <c r="H40" s="15">
        <f t="shared" si="34"/>
        <v>0</v>
      </c>
      <c r="I40" s="15">
        <f t="shared" si="34"/>
        <v>0</v>
      </c>
      <c r="J40" s="15">
        <f t="shared" si="34"/>
        <v>0</v>
      </c>
      <c r="K40" s="15">
        <f t="shared" si="34"/>
        <v>0</v>
      </c>
      <c r="L40" s="21" t="s">
        <v>430</v>
      </c>
    </row>
    <row r="41" spans="1:12" ht="32.1" customHeight="1">
      <c r="A41" s="76">
        <v>1</v>
      </c>
      <c r="B41" s="21" t="s">
        <v>440</v>
      </c>
      <c r="C41" s="24"/>
      <c r="D41" s="24"/>
      <c r="E41" s="33">
        <f t="shared" si="11"/>
        <v>0</v>
      </c>
      <c r="F41" s="24"/>
      <c r="G41" s="24"/>
      <c r="H41" s="24"/>
      <c r="I41" s="24"/>
      <c r="J41" s="24"/>
      <c r="K41" s="24"/>
      <c r="L41" s="21"/>
    </row>
    <row r="42" spans="1:12" ht="32.1" customHeight="1">
      <c r="B42" s="97"/>
      <c r="L42" s="97"/>
    </row>
    <row r="43" spans="1:12" ht="39.950000000000003" customHeight="1">
      <c r="A43" s="154" t="s">
        <v>453</v>
      </c>
      <c r="B43" s="154"/>
      <c r="C43" s="154"/>
      <c r="D43" s="154"/>
      <c r="E43" s="154"/>
      <c r="F43" s="154"/>
      <c r="G43" s="154"/>
      <c r="H43" s="154"/>
      <c r="I43" s="154"/>
      <c r="J43" s="154"/>
      <c r="K43" s="154"/>
      <c r="L43" s="154"/>
    </row>
  </sheetData>
  <mergeCells count="17">
    <mergeCell ref="E6:E8"/>
    <mergeCell ref="F6:K6"/>
    <mergeCell ref="K7:K8"/>
    <mergeCell ref="A43:L43"/>
    <mergeCell ref="A1:L1"/>
    <mergeCell ref="A2:L2"/>
    <mergeCell ref="A3:L3"/>
    <mergeCell ref="A5:A8"/>
    <mergeCell ref="B5:B8"/>
    <mergeCell ref="F7:F8"/>
    <mergeCell ref="G7:J7"/>
    <mergeCell ref="L5:L8"/>
    <mergeCell ref="C7:C8"/>
    <mergeCell ref="D7:D8"/>
    <mergeCell ref="J4:L4"/>
    <mergeCell ref="C5:D6"/>
    <mergeCell ref="E5:K5"/>
  </mergeCells>
  <printOptions horizontalCentered="1"/>
  <pageMargins left="0" right="0" top="0.75" bottom="0.25" header="0.75" footer="0.25"/>
  <pageSetup paperSize="9" scale="85" orientation="landscape"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54"/>
  <sheetViews>
    <sheetView workbookViewId="0">
      <selection activeCell="H13" sqref="H13"/>
    </sheetView>
  </sheetViews>
  <sheetFormatPr defaultRowHeight="32.1" customHeight="1"/>
  <cols>
    <col min="1" max="1" width="6.7109375" style="26" customWidth="1"/>
    <col min="2" max="2" width="41.7109375" style="27" customWidth="1"/>
    <col min="3" max="11" width="11.7109375" style="28" customWidth="1"/>
    <col min="12" max="12" width="14.7109375" style="27" customWidth="1"/>
    <col min="13" max="16384" width="9.140625" style="9"/>
  </cols>
  <sheetData>
    <row r="1" spans="1:61" s="2" customFormat="1" ht="32.1" customHeight="1">
      <c r="A1" s="148" t="s">
        <v>187</v>
      </c>
      <c r="B1" s="148"/>
      <c r="C1" s="148"/>
      <c r="D1" s="148"/>
      <c r="E1" s="148"/>
      <c r="F1" s="148"/>
      <c r="G1" s="148"/>
      <c r="H1" s="148"/>
      <c r="I1" s="148"/>
      <c r="J1" s="148"/>
      <c r="K1" s="148"/>
      <c r="L1" s="14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2" customFormat="1" ht="32.1" customHeight="1">
      <c r="A2" s="148" t="s">
        <v>14</v>
      </c>
      <c r="B2" s="148"/>
      <c r="C2" s="148"/>
      <c r="D2" s="148"/>
      <c r="E2" s="148"/>
      <c r="F2" s="148"/>
      <c r="G2" s="148"/>
      <c r="H2" s="148"/>
      <c r="I2" s="148"/>
      <c r="J2" s="148"/>
      <c r="K2" s="148"/>
      <c r="L2" s="14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2" customFormat="1" ht="32.1" customHeight="1">
      <c r="A3" s="149" t="s">
        <v>444</v>
      </c>
      <c r="B3" s="149"/>
      <c r="C3" s="149"/>
      <c r="D3" s="149"/>
      <c r="E3" s="149"/>
      <c r="F3" s="149"/>
      <c r="G3" s="149"/>
      <c r="H3" s="149"/>
      <c r="I3" s="149"/>
      <c r="J3" s="149"/>
      <c r="K3" s="149"/>
      <c r="L3" s="14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32.1" customHeight="1">
      <c r="A4" s="5"/>
      <c r="B4" s="6"/>
      <c r="C4" s="44"/>
      <c r="D4" s="44"/>
      <c r="E4" s="44"/>
      <c r="F4" s="7"/>
      <c r="G4" s="7"/>
      <c r="H4" s="7"/>
      <c r="I4" s="7"/>
      <c r="J4" s="153" t="s">
        <v>1</v>
      </c>
      <c r="K4" s="153"/>
      <c r="L4" s="15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row>
    <row r="5" spans="1:61" s="4" customFormat="1" ht="32.1" customHeight="1">
      <c r="A5" s="150" t="s">
        <v>2</v>
      </c>
      <c r="B5" s="151" t="s">
        <v>23</v>
      </c>
      <c r="C5" s="152" t="s">
        <v>174</v>
      </c>
      <c r="D5" s="152"/>
      <c r="E5" s="152" t="s">
        <v>264</v>
      </c>
      <c r="F5" s="152"/>
      <c r="G5" s="152"/>
      <c r="H5" s="152"/>
      <c r="I5" s="152"/>
      <c r="J5" s="152"/>
      <c r="K5" s="152"/>
      <c r="L5" s="151" t="s">
        <v>3</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row>
    <row r="6" spans="1:61" s="4" customFormat="1" ht="32.1" customHeight="1">
      <c r="A6" s="150"/>
      <c r="B6" s="151"/>
      <c r="C6" s="152"/>
      <c r="D6" s="152"/>
      <c r="E6" s="152" t="s">
        <v>32</v>
      </c>
      <c r="F6" s="152" t="s">
        <v>33</v>
      </c>
      <c r="G6" s="152"/>
      <c r="H6" s="152"/>
      <c r="I6" s="152"/>
      <c r="J6" s="152"/>
      <c r="K6" s="152"/>
      <c r="L6" s="15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row>
    <row r="7" spans="1:61" s="4" customFormat="1" ht="32.1" customHeight="1">
      <c r="A7" s="150"/>
      <c r="B7" s="151"/>
      <c r="C7" s="152" t="s">
        <v>32</v>
      </c>
      <c r="D7" s="152" t="s">
        <v>431</v>
      </c>
      <c r="E7" s="152"/>
      <c r="F7" s="152" t="s">
        <v>32</v>
      </c>
      <c r="G7" s="152" t="s">
        <v>33</v>
      </c>
      <c r="H7" s="152"/>
      <c r="I7" s="152"/>
      <c r="J7" s="152"/>
      <c r="K7" s="152" t="s">
        <v>413</v>
      </c>
      <c r="L7" s="151"/>
      <c r="M7" s="32"/>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row>
    <row r="8" spans="1:61" s="4" customFormat="1" ht="51.95" customHeight="1">
      <c r="A8" s="150"/>
      <c r="B8" s="151"/>
      <c r="C8" s="152"/>
      <c r="D8" s="152"/>
      <c r="E8" s="152"/>
      <c r="F8" s="152"/>
      <c r="G8" s="96" t="s">
        <v>34</v>
      </c>
      <c r="H8" s="96" t="s">
        <v>35</v>
      </c>
      <c r="I8" s="96" t="s">
        <v>56</v>
      </c>
      <c r="J8" s="96" t="s">
        <v>201</v>
      </c>
      <c r="K8" s="152"/>
      <c r="L8" s="1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row>
    <row r="9" spans="1:61" s="4" customFormat="1" ht="32.1" customHeight="1">
      <c r="A9" s="98"/>
      <c r="B9" s="99" t="s">
        <v>4</v>
      </c>
      <c r="C9" s="96">
        <f t="shared" ref="C9:K9" si="0">+C10+C52</f>
        <v>89988.315000000002</v>
      </c>
      <c r="D9" s="96">
        <f t="shared" si="0"/>
        <v>86989.971000000005</v>
      </c>
      <c r="E9" s="96">
        <f t="shared" si="0"/>
        <v>94368</v>
      </c>
      <c r="F9" s="96">
        <f t="shared" si="0"/>
        <v>89368</v>
      </c>
      <c r="G9" s="96">
        <f t="shared" si="0"/>
        <v>72573</v>
      </c>
      <c r="H9" s="96">
        <f t="shared" si="0"/>
        <v>2000</v>
      </c>
      <c r="I9" s="96">
        <f t="shared" si="0"/>
        <v>2500</v>
      </c>
      <c r="J9" s="96">
        <f t="shared" si="0"/>
        <v>12295</v>
      </c>
      <c r="K9" s="96">
        <f t="shared" si="0"/>
        <v>5000</v>
      </c>
      <c r="L9" s="99"/>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row>
    <row r="10" spans="1:61" s="4" customFormat="1" ht="32.1" customHeight="1">
      <c r="A10" s="98" t="s">
        <v>416</v>
      </c>
      <c r="B10" s="14" t="s">
        <v>417</v>
      </c>
      <c r="C10" s="15">
        <f>+C11+C12+C50+C51</f>
        <v>39988.315000000002</v>
      </c>
      <c r="D10" s="15">
        <f>+D11+D12+D50+D51</f>
        <v>36989.971000000005</v>
      </c>
      <c r="E10" s="15">
        <f>+F10+K10</f>
        <v>89368</v>
      </c>
      <c r="F10" s="96">
        <f>+F11+F12+F50+F51</f>
        <v>89368</v>
      </c>
      <c r="G10" s="96">
        <f>+G11+G12+G50+G51</f>
        <v>72573</v>
      </c>
      <c r="H10" s="96">
        <f>+H11+H12+H50+H51</f>
        <v>2000</v>
      </c>
      <c r="I10" s="96">
        <f>+I11+I12+I50+I51</f>
        <v>2500</v>
      </c>
      <c r="J10" s="96">
        <f>+J11+J12+J50+J51</f>
        <v>12295</v>
      </c>
      <c r="K10" s="96"/>
      <c r="L10" s="99"/>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row>
    <row r="11" spans="1:61" s="17" customFormat="1" ht="39.950000000000003" customHeight="1">
      <c r="A11" s="13" t="s">
        <v>5</v>
      </c>
      <c r="B11" s="14" t="s">
        <v>36</v>
      </c>
      <c r="C11" s="15"/>
      <c r="D11" s="15"/>
      <c r="E11" s="15">
        <f t="shared" ref="E11:E54" si="1">+F11+K11</f>
        <v>19963</v>
      </c>
      <c r="F11" s="15">
        <f>+SUM(G11:I11)</f>
        <v>19963</v>
      </c>
      <c r="G11" s="15">
        <v>19963</v>
      </c>
      <c r="H11" s="15"/>
      <c r="I11" s="15"/>
      <c r="J11" s="15"/>
      <c r="K11" s="15"/>
      <c r="L11" s="14"/>
    </row>
    <row r="12" spans="1:61" s="17" customFormat="1" ht="32.1" customHeight="1">
      <c r="A12" s="13" t="s">
        <v>6</v>
      </c>
      <c r="B12" s="14" t="s">
        <v>57</v>
      </c>
      <c r="C12" s="15">
        <f>+C13+C15+C19+C20+C37+C46+C48+C47+C14</f>
        <v>39988.315000000002</v>
      </c>
      <c r="D12" s="15">
        <f t="shared" ref="D12:K12" si="2">+D13+D15+D19+D20+D37+D46+D48+D47+D14</f>
        <v>36989.971000000005</v>
      </c>
      <c r="E12" s="15">
        <f t="shared" si="2"/>
        <v>59610</v>
      </c>
      <c r="F12" s="15">
        <f t="shared" si="2"/>
        <v>59610</v>
      </c>
      <c r="G12" s="15">
        <f t="shared" si="2"/>
        <v>52610</v>
      </c>
      <c r="H12" s="15">
        <f t="shared" si="2"/>
        <v>2000</v>
      </c>
      <c r="I12" s="15">
        <f t="shared" si="2"/>
        <v>2500</v>
      </c>
      <c r="J12" s="15">
        <f t="shared" si="2"/>
        <v>2500</v>
      </c>
      <c r="K12" s="15">
        <f t="shared" si="2"/>
        <v>0</v>
      </c>
      <c r="L12" s="14"/>
    </row>
    <row r="13" spans="1:61" s="17" customFormat="1" ht="32.1" customHeight="1">
      <c r="A13" s="13">
        <v>-1</v>
      </c>
      <c r="B13" s="14" t="s">
        <v>167</v>
      </c>
      <c r="C13" s="15"/>
      <c r="D13" s="15"/>
      <c r="E13" s="15">
        <f t="shared" si="1"/>
        <v>10000</v>
      </c>
      <c r="F13" s="15">
        <f>+SUM(G13:J13)</f>
        <v>10000</v>
      </c>
      <c r="G13" s="15">
        <v>10000</v>
      </c>
      <c r="H13" s="15"/>
      <c r="I13" s="15"/>
      <c r="J13" s="15"/>
      <c r="K13" s="15"/>
      <c r="L13" s="21"/>
    </row>
    <row r="14" spans="1:61" s="17" customFormat="1" ht="39.950000000000003" customHeight="1">
      <c r="A14" s="13">
        <v>-2</v>
      </c>
      <c r="B14" s="14" t="s">
        <v>362</v>
      </c>
      <c r="C14" s="15"/>
      <c r="D14" s="15"/>
      <c r="E14" s="15">
        <f t="shared" ref="E14" si="3">+F14+K14</f>
        <v>2500</v>
      </c>
      <c r="F14" s="15">
        <f>+SUM(G14:J14)</f>
        <v>2500</v>
      </c>
      <c r="G14" s="15"/>
      <c r="H14" s="15"/>
      <c r="I14" s="15">
        <v>2500</v>
      </c>
      <c r="J14" s="15"/>
      <c r="K14" s="15"/>
      <c r="L14" s="21"/>
    </row>
    <row r="15" spans="1:61" ht="39.950000000000003" customHeight="1">
      <c r="A15" s="18">
        <v>-3</v>
      </c>
      <c r="B15" s="19" t="s">
        <v>58</v>
      </c>
      <c r="C15" s="20">
        <f>SUM(C16:C18)</f>
        <v>12276.315000000001</v>
      </c>
      <c r="D15" s="20">
        <f t="shared" ref="D15:J15" si="4">SUM(D16:D18)</f>
        <v>11928.271000000001</v>
      </c>
      <c r="E15" s="15">
        <f t="shared" si="1"/>
        <v>4500</v>
      </c>
      <c r="F15" s="20">
        <f t="shared" si="4"/>
        <v>4500</v>
      </c>
      <c r="G15" s="20">
        <f t="shared" si="4"/>
        <v>0</v>
      </c>
      <c r="H15" s="20">
        <f t="shared" si="4"/>
        <v>2000</v>
      </c>
      <c r="I15" s="20">
        <f t="shared" si="4"/>
        <v>0</v>
      </c>
      <c r="J15" s="20">
        <f t="shared" si="4"/>
        <v>2500</v>
      </c>
      <c r="K15" s="20"/>
      <c r="L15" s="21"/>
    </row>
    <row r="16" spans="1:61" ht="32.1" customHeight="1">
      <c r="A16" s="22">
        <v>1</v>
      </c>
      <c r="B16" s="51" t="s">
        <v>63</v>
      </c>
      <c r="C16" s="33">
        <v>4348.0439999999999</v>
      </c>
      <c r="D16" s="33">
        <v>4000</v>
      </c>
      <c r="E16" s="24">
        <f t="shared" si="1"/>
        <v>1000</v>
      </c>
      <c r="F16" s="24">
        <f>+SUM(G16:J16)</f>
        <v>1000</v>
      </c>
      <c r="G16" s="24"/>
      <c r="H16" s="24">
        <v>1000</v>
      </c>
      <c r="I16" s="24"/>
      <c r="J16" s="25"/>
      <c r="K16" s="25"/>
      <c r="L16" s="21"/>
    </row>
    <row r="17" spans="1:12" ht="32.1" customHeight="1">
      <c r="A17" s="22">
        <v>2</v>
      </c>
      <c r="B17" s="51" t="s">
        <v>64</v>
      </c>
      <c r="C17" s="33">
        <v>3928.2710000000002</v>
      </c>
      <c r="D17" s="33">
        <v>3928.2710000000002</v>
      </c>
      <c r="E17" s="24">
        <f t="shared" si="1"/>
        <v>1000</v>
      </c>
      <c r="F17" s="24">
        <f>+SUM(G17:J17)</f>
        <v>1000</v>
      </c>
      <c r="G17" s="24"/>
      <c r="H17" s="24">
        <v>1000</v>
      </c>
      <c r="I17" s="24"/>
      <c r="J17" s="25"/>
      <c r="K17" s="25"/>
      <c r="L17" s="21"/>
    </row>
    <row r="18" spans="1:12" ht="32.1" customHeight="1">
      <c r="A18" s="22">
        <f>+A17+1</f>
        <v>3</v>
      </c>
      <c r="B18" s="51" t="s">
        <v>353</v>
      </c>
      <c r="C18" s="33">
        <v>4000</v>
      </c>
      <c r="D18" s="33">
        <f>+C18</f>
        <v>4000</v>
      </c>
      <c r="E18" s="24">
        <f t="shared" si="1"/>
        <v>2500</v>
      </c>
      <c r="F18" s="24">
        <f>+SUM(G18:J18)</f>
        <v>2500</v>
      </c>
      <c r="G18" s="24"/>
      <c r="H18" s="24"/>
      <c r="I18" s="24"/>
      <c r="J18" s="25">
        <v>2500</v>
      </c>
      <c r="K18" s="25"/>
      <c r="L18" s="21"/>
    </row>
    <row r="19" spans="1:12" ht="39.950000000000003" customHeight="1">
      <c r="A19" s="18">
        <v>-4</v>
      </c>
      <c r="B19" s="19" t="s">
        <v>51</v>
      </c>
      <c r="C19" s="70"/>
      <c r="D19" s="70"/>
      <c r="E19" s="15">
        <f t="shared" si="1"/>
        <v>600</v>
      </c>
      <c r="F19" s="15">
        <f>+SUM(G19:J19)</f>
        <v>600</v>
      </c>
      <c r="G19" s="20">
        <v>600</v>
      </c>
      <c r="H19" s="15"/>
      <c r="I19" s="20"/>
      <c r="J19" s="20"/>
      <c r="K19" s="20"/>
      <c r="L19" s="21"/>
    </row>
    <row r="20" spans="1:12" s="17" customFormat="1" ht="39.950000000000003" customHeight="1">
      <c r="A20" s="13">
        <v>-5</v>
      </c>
      <c r="B20" s="14" t="s">
        <v>37</v>
      </c>
      <c r="C20" s="37">
        <f>C21+C26</f>
        <v>24513</v>
      </c>
      <c r="D20" s="37">
        <f t="shared" ref="D20:K20" si="5">D21+D26</f>
        <v>22061.7</v>
      </c>
      <c r="E20" s="37">
        <f t="shared" si="5"/>
        <v>12760</v>
      </c>
      <c r="F20" s="37">
        <f t="shared" si="5"/>
        <v>12760</v>
      </c>
      <c r="G20" s="37">
        <f t="shared" si="5"/>
        <v>12760</v>
      </c>
      <c r="H20" s="37">
        <f t="shared" si="5"/>
        <v>0</v>
      </c>
      <c r="I20" s="37">
        <f t="shared" si="5"/>
        <v>0</v>
      </c>
      <c r="J20" s="37">
        <f t="shared" si="5"/>
        <v>0</v>
      </c>
      <c r="K20" s="37">
        <f t="shared" si="5"/>
        <v>0</v>
      </c>
      <c r="L20" s="14"/>
    </row>
    <row r="21" spans="1:12" s="17" customFormat="1" ht="32.1" customHeight="1">
      <c r="A21" s="45" t="s">
        <v>26</v>
      </c>
      <c r="B21" s="46" t="s">
        <v>38</v>
      </c>
      <c r="C21" s="37">
        <f t="shared" ref="C21" si="6">SUM(C22:C25)</f>
        <v>2780</v>
      </c>
      <c r="D21" s="37">
        <f t="shared" ref="D21:J21" si="7">SUM(D22:D25)</f>
        <v>2502</v>
      </c>
      <c r="E21" s="15">
        <f t="shared" si="1"/>
        <v>1460</v>
      </c>
      <c r="F21" s="37">
        <f t="shared" si="7"/>
        <v>1460</v>
      </c>
      <c r="G21" s="37">
        <f t="shared" si="7"/>
        <v>1460</v>
      </c>
      <c r="H21" s="37">
        <f t="shared" si="7"/>
        <v>0</v>
      </c>
      <c r="I21" s="37">
        <f t="shared" si="7"/>
        <v>0</v>
      </c>
      <c r="J21" s="37">
        <f t="shared" si="7"/>
        <v>0</v>
      </c>
      <c r="K21" s="37"/>
      <c r="L21" s="14"/>
    </row>
    <row r="22" spans="1:12" ht="32.1" customHeight="1">
      <c r="A22" s="47">
        <v>1</v>
      </c>
      <c r="B22" s="41" t="s">
        <v>112</v>
      </c>
      <c r="C22" s="33">
        <f>1.2*900</f>
        <v>1080</v>
      </c>
      <c r="D22" s="33">
        <f>C22*0.9</f>
        <v>972</v>
      </c>
      <c r="E22" s="24">
        <f t="shared" si="1"/>
        <v>20</v>
      </c>
      <c r="F22" s="24">
        <f>+SUM(G22:J22)</f>
        <v>20</v>
      </c>
      <c r="G22" s="25">
        <v>20</v>
      </c>
      <c r="H22" s="24"/>
      <c r="I22" s="33"/>
      <c r="J22" s="24"/>
      <c r="K22" s="24"/>
      <c r="L22" s="52"/>
    </row>
    <row r="23" spans="1:12" ht="32.1" customHeight="1">
      <c r="A23" s="47">
        <v>2</v>
      </c>
      <c r="B23" s="41" t="s">
        <v>354</v>
      </c>
      <c r="C23" s="33">
        <v>500</v>
      </c>
      <c r="D23" s="33">
        <f>C23*0.9</f>
        <v>450</v>
      </c>
      <c r="E23" s="24">
        <f t="shared" si="1"/>
        <v>400</v>
      </c>
      <c r="F23" s="24">
        <f t="shared" ref="F23:F36" si="8">+SUM(G23:J23)</f>
        <v>400</v>
      </c>
      <c r="G23" s="25">
        <v>400</v>
      </c>
      <c r="H23" s="24"/>
      <c r="I23" s="33"/>
      <c r="J23" s="24"/>
      <c r="K23" s="24"/>
      <c r="L23" s="52"/>
    </row>
    <row r="24" spans="1:12" ht="32.1" customHeight="1">
      <c r="A24" s="47">
        <v>3</v>
      </c>
      <c r="B24" s="41" t="s">
        <v>355</v>
      </c>
      <c r="C24" s="33">
        <v>600</v>
      </c>
      <c r="D24" s="33">
        <f>C24*0.9</f>
        <v>540</v>
      </c>
      <c r="E24" s="24">
        <f t="shared" si="1"/>
        <v>540</v>
      </c>
      <c r="F24" s="24">
        <f t="shared" si="8"/>
        <v>540</v>
      </c>
      <c r="G24" s="25">
        <v>540</v>
      </c>
      <c r="H24" s="24"/>
      <c r="I24" s="33"/>
      <c r="J24" s="24"/>
      <c r="K24" s="24"/>
      <c r="L24" s="52"/>
    </row>
    <row r="25" spans="1:12" ht="32.1" customHeight="1">
      <c r="A25" s="47">
        <v>4</v>
      </c>
      <c r="B25" s="41" t="s">
        <v>356</v>
      </c>
      <c r="C25" s="33">
        <v>600</v>
      </c>
      <c r="D25" s="33">
        <f>C25*0.9</f>
        <v>540</v>
      </c>
      <c r="E25" s="24">
        <f t="shared" si="1"/>
        <v>500</v>
      </c>
      <c r="F25" s="24">
        <f t="shared" si="8"/>
        <v>500</v>
      </c>
      <c r="G25" s="25">
        <v>500</v>
      </c>
      <c r="H25" s="24"/>
      <c r="I25" s="33"/>
      <c r="J25" s="24"/>
      <c r="K25" s="24"/>
      <c r="L25" s="52"/>
    </row>
    <row r="26" spans="1:12" s="17" customFormat="1" ht="32.1" customHeight="1">
      <c r="A26" s="45" t="s">
        <v>28</v>
      </c>
      <c r="B26" s="46" t="s">
        <v>27</v>
      </c>
      <c r="C26" s="37">
        <f t="shared" ref="C26:J26" si="9">SUM(C27:C36)</f>
        <v>21733</v>
      </c>
      <c r="D26" s="37">
        <f t="shared" si="9"/>
        <v>19559.7</v>
      </c>
      <c r="E26" s="15">
        <f t="shared" si="1"/>
        <v>11300</v>
      </c>
      <c r="F26" s="37">
        <f t="shared" si="9"/>
        <v>11300</v>
      </c>
      <c r="G26" s="37">
        <f t="shared" si="9"/>
        <v>11300</v>
      </c>
      <c r="H26" s="37">
        <f t="shared" si="9"/>
        <v>0</v>
      </c>
      <c r="I26" s="37">
        <f t="shared" si="9"/>
        <v>0</v>
      </c>
      <c r="J26" s="37">
        <f t="shared" si="9"/>
        <v>0</v>
      </c>
      <c r="K26" s="37"/>
      <c r="L26" s="58"/>
    </row>
    <row r="27" spans="1:12" ht="32.1" customHeight="1">
      <c r="A27" s="47">
        <v>1</v>
      </c>
      <c r="B27" s="41" t="s">
        <v>47</v>
      </c>
      <c r="C27" s="33">
        <v>2988</v>
      </c>
      <c r="D27" s="33">
        <f>C27*0.9</f>
        <v>2689.2000000000003</v>
      </c>
      <c r="E27" s="24">
        <f t="shared" si="1"/>
        <v>700</v>
      </c>
      <c r="F27" s="24">
        <f t="shared" si="8"/>
        <v>700</v>
      </c>
      <c r="G27" s="25">
        <v>700</v>
      </c>
      <c r="H27" s="24"/>
      <c r="I27" s="33"/>
      <c r="J27" s="24"/>
      <c r="K27" s="24"/>
      <c r="L27" s="52"/>
    </row>
    <row r="28" spans="1:12" ht="39.950000000000003" customHeight="1">
      <c r="A28" s="47">
        <v>2</v>
      </c>
      <c r="B28" s="41" t="s">
        <v>113</v>
      </c>
      <c r="C28" s="33">
        <v>2245</v>
      </c>
      <c r="D28" s="33">
        <f>C28*0.9</f>
        <v>2020.5</v>
      </c>
      <c r="E28" s="24">
        <f t="shared" si="1"/>
        <v>900</v>
      </c>
      <c r="F28" s="24">
        <f t="shared" si="8"/>
        <v>900</v>
      </c>
      <c r="G28" s="25">
        <v>900</v>
      </c>
      <c r="H28" s="24"/>
      <c r="I28" s="33"/>
      <c r="J28" s="24"/>
      <c r="K28" s="24"/>
      <c r="L28" s="52"/>
    </row>
    <row r="29" spans="1:12" ht="32.1" customHeight="1">
      <c r="A29" s="47">
        <v>3</v>
      </c>
      <c r="B29" s="41" t="s">
        <v>114</v>
      </c>
      <c r="C29" s="33">
        <v>2200</v>
      </c>
      <c r="D29" s="33">
        <f>C29*0.9</f>
        <v>1980</v>
      </c>
      <c r="E29" s="24">
        <f t="shared" si="1"/>
        <v>1000</v>
      </c>
      <c r="F29" s="24">
        <f t="shared" si="8"/>
        <v>1000</v>
      </c>
      <c r="G29" s="25">
        <v>1000</v>
      </c>
      <c r="H29" s="24"/>
      <c r="I29" s="33"/>
      <c r="J29" s="24"/>
      <c r="K29" s="24"/>
      <c r="L29" s="52"/>
    </row>
    <row r="30" spans="1:12" ht="32.1" customHeight="1">
      <c r="A30" s="47">
        <v>4</v>
      </c>
      <c r="B30" s="41" t="s">
        <v>115</v>
      </c>
      <c r="C30" s="33">
        <v>2300</v>
      </c>
      <c r="D30" s="33">
        <f>C30*0.9</f>
        <v>2070</v>
      </c>
      <c r="E30" s="24">
        <f t="shared" si="1"/>
        <v>1000</v>
      </c>
      <c r="F30" s="24">
        <f t="shared" si="8"/>
        <v>1000</v>
      </c>
      <c r="G30" s="25">
        <v>1000</v>
      </c>
      <c r="H30" s="24"/>
      <c r="I30" s="33"/>
      <c r="J30" s="24"/>
      <c r="K30" s="24"/>
      <c r="L30" s="52"/>
    </row>
    <row r="31" spans="1:12" ht="32.1" customHeight="1">
      <c r="A31" s="47">
        <v>5</v>
      </c>
      <c r="B31" s="41" t="s">
        <v>116</v>
      </c>
      <c r="C31" s="33">
        <v>2000</v>
      </c>
      <c r="D31" s="33">
        <f>C31*0.9</f>
        <v>1800</v>
      </c>
      <c r="E31" s="24">
        <f t="shared" si="1"/>
        <v>800</v>
      </c>
      <c r="F31" s="24">
        <f t="shared" si="8"/>
        <v>800</v>
      </c>
      <c r="G31" s="25">
        <v>800</v>
      </c>
      <c r="H31" s="24"/>
      <c r="I31" s="33"/>
      <c r="J31" s="24"/>
      <c r="K31" s="24"/>
      <c r="L31" s="52"/>
    </row>
    <row r="32" spans="1:12" ht="32.1" customHeight="1">
      <c r="A32" s="47">
        <v>6</v>
      </c>
      <c r="B32" s="41" t="s">
        <v>357</v>
      </c>
      <c r="C32" s="33">
        <v>2400</v>
      </c>
      <c r="D32" s="33">
        <f>+C32*0.9</f>
        <v>2160</v>
      </c>
      <c r="E32" s="24">
        <f t="shared" si="1"/>
        <v>1600</v>
      </c>
      <c r="F32" s="24">
        <f t="shared" si="8"/>
        <v>1600</v>
      </c>
      <c r="G32" s="25">
        <v>1600</v>
      </c>
      <c r="H32" s="24"/>
      <c r="I32" s="33"/>
      <c r="J32" s="24"/>
      <c r="K32" s="24"/>
      <c r="L32" s="52"/>
    </row>
    <row r="33" spans="1:12" ht="32.1" customHeight="1">
      <c r="A33" s="47">
        <v>7</v>
      </c>
      <c r="B33" s="41" t="s">
        <v>358</v>
      </c>
      <c r="C33" s="33">
        <v>2000</v>
      </c>
      <c r="D33" s="33">
        <v>1800</v>
      </c>
      <c r="E33" s="24">
        <f t="shared" si="1"/>
        <v>1400</v>
      </c>
      <c r="F33" s="24">
        <f t="shared" si="8"/>
        <v>1400</v>
      </c>
      <c r="G33" s="25">
        <v>1400</v>
      </c>
      <c r="H33" s="24"/>
      <c r="I33" s="33"/>
      <c r="J33" s="24"/>
      <c r="K33" s="24"/>
      <c r="L33" s="52"/>
    </row>
    <row r="34" spans="1:12" ht="32.1" customHeight="1">
      <c r="A34" s="47">
        <v>8</v>
      </c>
      <c r="B34" s="41" t="s">
        <v>359</v>
      </c>
      <c r="C34" s="33">
        <v>2500</v>
      </c>
      <c r="D34" s="33">
        <f>+C34*0.9</f>
        <v>2250</v>
      </c>
      <c r="E34" s="24">
        <f t="shared" si="1"/>
        <v>1700</v>
      </c>
      <c r="F34" s="24">
        <f t="shared" si="8"/>
        <v>1700</v>
      </c>
      <c r="G34" s="25">
        <v>1700</v>
      </c>
      <c r="H34" s="24"/>
      <c r="I34" s="33"/>
      <c r="J34" s="24"/>
      <c r="K34" s="24"/>
      <c r="L34" s="52"/>
    </row>
    <row r="35" spans="1:12" ht="32.1" customHeight="1">
      <c r="A35" s="47">
        <v>9</v>
      </c>
      <c r="B35" s="41" t="s">
        <v>360</v>
      </c>
      <c r="C35" s="33">
        <v>2100</v>
      </c>
      <c r="D35" s="33">
        <f>+C35*0.9</f>
        <v>1890</v>
      </c>
      <c r="E35" s="24">
        <f t="shared" si="1"/>
        <v>1500</v>
      </c>
      <c r="F35" s="24">
        <f t="shared" si="8"/>
        <v>1500</v>
      </c>
      <c r="G35" s="25">
        <v>1500</v>
      </c>
      <c r="H35" s="24"/>
      <c r="I35" s="33"/>
      <c r="J35" s="24"/>
      <c r="K35" s="24"/>
      <c r="L35" s="52"/>
    </row>
    <row r="36" spans="1:12" ht="32.1" customHeight="1">
      <c r="A36" s="47">
        <v>10</v>
      </c>
      <c r="B36" s="41" t="s">
        <v>361</v>
      </c>
      <c r="C36" s="33">
        <v>1000</v>
      </c>
      <c r="D36" s="33">
        <f>+C36*0.9</f>
        <v>900</v>
      </c>
      <c r="E36" s="24">
        <f t="shared" si="1"/>
        <v>700</v>
      </c>
      <c r="F36" s="24">
        <f t="shared" si="8"/>
        <v>700</v>
      </c>
      <c r="G36" s="25">
        <v>700</v>
      </c>
      <c r="H36" s="24"/>
      <c r="I36" s="33"/>
      <c r="J36" s="24"/>
      <c r="K36" s="24"/>
      <c r="L36" s="52"/>
    </row>
    <row r="37" spans="1:12" s="17" customFormat="1" ht="51.95" customHeight="1">
      <c r="A37" s="13">
        <v>-6</v>
      </c>
      <c r="B37" s="48" t="s">
        <v>173</v>
      </c>
      <c r="C37" s="37"/>
      <c r="D37" s="37"/>
      <c r="E37" s="15">
        <f>+SUM(E38:E45)</f>
        <v>14230</v>
      </c>
      <c r="F37" s="15">
        <f>+SUM(F38:F45)</f>
        <v>14230</v>
      </c>
      <c r="G37" s="15">
        <f t="shared" ref="G37:J37" si="10">+SUM(G38:G45)</f>
        <v>14230</v>
      </c>
      <c r="H37" s="15">
        <f t="shared" si="10"/>
        <v>0</v>
      </c>
      <c r="I37" s="15">
        <f t="shared" si="10"/>
        <v>0</v>
      </c>
      <c r="J37" s="15">
        <f t="shared" si="10"/>
        <v>0</v>
      </c>
      <c r="K37" s="15"/>
      <c r="L37" s="14"/>
    </row>
    <row r="38" spans="1:12" ht="32.1" customHeight="1">
      <c r="A38" s="47">
        <v>1</v>
      </c>
      <c r="B38" s="71" t="s">
        <v>154</v>
      </c>
      <c r="C38" s="33"/>
      <c r="D38" s="33"/>
      <c r="E38" s="24">
        <f t="shared" si="1"/>
        <v>1560</v>
      </c>
      <c r="F38" s="24">
        <f t="shared" ref="F38:F45" si="11">+SUM(G38:J38)</f>
        <v>1560</v>
      </c>
      <c r="G38" s="24">
        <v>1560</v>
      </c>
      <c r="H38" s="24"/>
      <c r="I38" s="33"/>
      <c r="J38" s="25"/>
      <c r="K38" s="25"/>
      <c r="L38" s="21"/>
    </row>
    <row r="39" spans="1:12" ht="32.1" customHeight="1">
      <c r="A39" s="47">
        <f>+A38+1</f>
        <v>2</v>
      </c>
      <c r="B39" s="71" t="s">
        <v>155</v>
      </c>
      <c r="C39" s="33"/>
      <c r="D39" s="33"/>
      <c r="E39" s="24">
        <f t="shared" si="1"/>
        <v>1560</v>
      </c>
      <c r="F39" s="24">
        <f t="shared" si="11"/>
        <v>1560</v>
      </c>
      <c r="G39" s="24">
        <v>1560</v>
      </c>
      <c r="H39" s="24"/>
      <c r="I39" s="33"/>
      <c r="J39" s="25"/>
      <c r="K39" s="25"/>
      <c r="L39" s="21"/>
    </row>
    <row r="40" spans="1:12" ht="32.1" customHeight="1">
      <c r="A40" s="47">
        <f>+A39+1</f>
        <v>3</v>
      </c>
      <c r="B40" s="71" t="s">
        <v>156</v>
      </c>
      <c r="C40" s="33"/>
      <c r="D40" s="33"/>
      <c r="E40" s="24">
        <f t="shared" si="1"/>
        <v>2060</v>
      </c>
      <c r="F40" s="24">
        <f t="shared" si="11"/>
        <v>2060</v>
      </c>
      <c r="G40" s="24">
        <v>2060</v>
      </c>
      <c r="H40" s="24"/>
      <c r="I40" s="33"/>
      <c r="J40" s="25"/>
      <c r="K40" s="25"/>
      <c r="L40" s="21"/>
    </row>
    <row r="41" spans="1:12" ht="32.1" customHeight="1">
      <c r="A41" s="47">
        <f t="shared" ref="A41:A45" si="12">+A40+1</f>
        <v>4</v>
      </c>
      <c r="B41" s="71" t="s">
        <v>157</v>
      </c>
      <c r="C41" s="33"/>
      <c r="D41" s="33"/>
      <c r="E41" s="24">
        <f t="shared" si="1"/>
        <v>2060</v>
      </c>
      <c r="F41" s="24">
        <f t="shared" si="11"/>
        <v>2060</v>
      </c>
      <c r="G41" s="24">
        <v>2060</v>
      </c>
      <c r="H41" s="24"/>
      <c r="I41" s="33"/>
      <c r="J41" s="25"/>
      <c r="K41" s="25"/>
      <c r="L41" s="21"/>
    </row>
    <row r="42" spans="1:12" ht="32.1" customHeight="1">
      <c r="A42" s="47">
        <f t="shared" si="12"/>
        <v>5</v>
      </c>
      <c r="B42" s="71" t="s">
        <v>158</v>
      </c>
      <c r="C42" s="33"/>
      <c r="D42" s="33"/>
      <c r="E42" s="24">
        <f t="shared" si="1"/>
        <v>2060</v>
      </c>
      <c r="F42" s="24">
        <f t="shared" si="11"/>
        <v>2060</v>
      </c>
      <c r="G42" s="24">
        <v>2060</v>
      </c>
      <c r="H42" s="24"/>
      <c r="I42" s="33"/>
      <c r="J42" s="25"/>
      <c r="K42" s="25"/>
      <c r="L42" s="21"/>
    </row>
    <row r="43" spans="1:12" ht="32.1" customHeight="1">
      <c r="A43" s="47">
        <f t="shared" si="12"/>
        <v>6</v>
      </c>
      <c r="B43" s="71" t="s">
        <v>159</v>
      </c>
      <c r="C43" s="33"/>
      <c r="D43" s="33"/>
      <c r="E43" s="24">
        <f t="shared" si="1"/>
        <v>2060</v>
      </c>
      <c r="F43" s="24">
        <f t="shared" si="11"/>
        <v>2060</v>
      </c>
      <c r="G43" s="24">
        <v>2060</v>
      </c>
      <c r="H43" s="24"/>
      <c r="I43" s="33"/>
      <c r="J43" s="25"/>
      <c r="K43" s="25"/>
      <c r="L43" s="21"/>
    </row>
    <row r="44" spans="1:12" ht="32.1" customHeight="1">
      <c r="A44" s="47">
        <f t="shared" si="12"/>
        <v>7</v>
      </c>
      <c r="B44" s="71" t="s">
        <v>160</v>
      </c>
      <c r="C44" s="33"/>
      <c r="D44" s="33"/>
      <c r="E44" s="24">
        <f t="shared" si="1"/>
        <v>2060</v>
      </c>
      <c r="F44" s="24">
        <f t="shared" si="11"/>
        <v>2060</v>
      </c>
      <c r="G44" s="24">
        <v>2060</v>
      </c>
      <c r="H44" s="24"/>
      <c r="I44" s="72"/>
      <c r="J44" s="25"/>
      <c r="K44" s="25"/>
      <c r="L44" s="21"/>
    </row>
    <row r="45" spans="1:12" ht="32.1" customHeight="1">
      <c r="A45" s="47">
        <f t="shared" si="12"/>
        <v>8</v>
      </c>
      <c r="B45" s="71" t="s">
        <v>161</v>
      </c>
      <c r="C45" s="33"/>
      <c r="D45" s="33"/>
      <c r="E45" s="24">
        <f t="shared" si="1"/>
        <v>810</v>
      </c>
      <c r="F45" s="24">
        <f t="shared" si="11"/>
        <v>810</v>
      </c>
      <c r="G45" s="24">
        <v>810</v>
      </c>
      <c r="H45" s="24"/>
      <c r="I45" s="72"/>
      <c r="J45" s="25"/>
      <c r="K45" s="25"/>
      <c r="L45" s="21"/>
    </row>
    <row r="46" spans="1:12" s="17" customFormat="1" ht="51.95" customHeight="1">
      <c r="A46" s="13">
        <v>-7</v>
      </c>
      <c r="B46" s="46" t="s">
        <v>172</v>
      </c>
      <c r="C46" s="37"/>
      <c r="D46" s="37"/>
      <c r="E46" s="15">
        <f t="shared" si="1"/>
        <v>4920</v>
      </c>
      <c r="F46" s="15">
        <f>+SUM(G46:I46)</f>
        <v>4920</v>
      </c>
      <c r="G46" s="15">
        <v>4920</v>
      </c>
      <c r="H46" s="15"/>
      <c r="I46" s="37"/>
      <c r="J46" s="15"/>
      <c r="K46" s="15"/>
      <c r="L46" s="58"/>
    </row>
    <row r="47" spans="1:12" s="17" customFormat="1" ht="51.95" customHeight="1">
      <c r="A47" s="13">
        <v>-8</v>
      </c>
      <c r="B47" s="46" t="s">
        <v>442</v>
      </c>
      <c r="C47" s="37"/>
      <c r="D47" s="37"/>
      <c r="E47" s="15">
        <f t="shared" si="1"/>
        <v>10000</v>
      </c>
      <c r="F47" s="15">
        <f>+SUM(G47:I47)</f>
        <v>10000</v>
      </c>
      <c r="G47" s="15">
        <v>10000</v>
      </c>
      <c r="H47" s="15"/>
      <c r="I47" s="37"/>
      <c r="J47" s="15"/>
      <c r="K47" s="15"/>
      <c r="L47" s="58"/>
    </row>
    <row r="48" spans="1:12" s="17" customFormat="1" ht="32.1" customHeight="1">
      <c r="A48" s="13">
        <v>-9</v>
      </c>
      <c r="B48" s="89" t="s">
        <v>351</v>
      </c>
      <c r="C48" s="15">
        <f>+SUM(C49:C49)</f>
        <v>3199</v>
      </c>
      <c r="D48" s="15">
        <f t="shared" ref="D48:K48" si="13">+SUM(D49:D49)</f>
        <v>3000</v>
      </c>
      <c r="E48" s="15">
        <f t="shared" si="13"/>
        <v>100</v>
      </c>
      <c r="F48" s="15">
        <f t="shared" si="13"/>
        <v>100</v>
      </c>
      <c r="G48" s="15">
        <f t="shared" si="13"/>
        <v>100</v>
      </c>
      <c r="H48" s="15">
        <f t="shared" si="13"/>
        <v>0</v>
      </c>
      <c r="I48" s="15">
        <f t="shared" si="13"/>
        <v>0</v>
      </c>
      <c r="J48" s="15">
        <f t="shared" si="13"/>
        <v>0</v>
      </c>
      <c r="K48" s="15">
        <f t="shared" si="13"/>
        <v>0</v>
      </c>
      <c r="L48" s="14"/>
    </row>
    <row r="49" spans="1:12" ht="32.1" customHeight="1">
      <c r="A49" s="47">
        <v>1</v>
      </c>
      <c r="B49" s="60" t="s">
        <v>183</v>
      </c>
      <c r="C49" s="33">
        <v>3199</v>
      </c>
      <c r="D49" s="33">
        <v>3000</v>
      </c>
      <c r="E49" s="15">
        <f t="shared" si="1"/>
        <v>100</v>
      </c>
      <c r="F49" s="24">
        <f t="shared" ref="F49:F51" si="14">+SUM(G49:J49)</f>
        <v>100</v>
      </c>
      <c r="G49" s="24">
        <v>100</v>
      </c>
      <c r="H49" s="24"/>
      <c r="I49" s="33"/>
      <c r="J49" s="25"/>
      <c r="K49" s="25"/>
      <c r="L49" s="21"/>
    </row>
    <row r="50" spans="1:12" s="17" customFormat="1" ht="32.1" customHeight="1">
      <c r="A50" s="13" t="s">
        <v>25</v>
      </c>
      <c r="B50" s="30" t="s">
        <v>166</v>
      </c>
      <c r="C50" s="37"/>
      <c r="D50" s="37"/>
      <c r="E50" s="15">
        <f t="shared" si="1"/>
        <v>3295</v>
      </c>
      <c r="F50" s="15">
        <f t="shared" si="14"/>
        <v>3295</v>
      </c>
      <c r="G50" s="15"/>
      <c r="H50" s="15"/>
      <c r="I50" s="15"/>
      <c r="J50" s="15">
        <v>3295</v>
      </c>
      <c r="K50" s="15"/>
      <c r="L50" s="14"/>
    </row>
    <row r="51" spans="1:12" s="17" customFormat="1" ht="32.1" customHeight="1">
      <c r="A51" s="13" t="s">
        <v>25</v>
      </c>
      <c r="B51" s="14" t="s">
        <v>40</v>
      </c>
      <c r="C51" s="15"/>
      <c r="D51" s="15"/>
      <c r="E51" s="15">
        <f t="shared" si="1"/>
        <v>6500</v>
      </c>
      <c r="F51" s="15">
        <f t="shared" si="14"/>
        <v>6500</v>
      </c>
      <c r="G51" s="15"/>
      <c r="H51" s="15"/>
      <c r="I51" s="15"/>
      <c r="J51" s="15">
        <v>6500</v>
      </c>
      <c r="K51" s="15"/>
      <c r="L51" s="14"/>
    </row>
    <row r="52" spans="1:12" s="17" customFormat="1" ht="31.5" customHeight="1">
      <c r="A52" s="13" t="s">
        <v>418</v>
      </c>
      <c r="B52" s="14" t="s">
        <v>419</v>
      </c>
      <c r="C52" s="15">
        <f>+C53</f>
        <v>50000</v>
      </c>
      <c r="D52" s="15">
        <f t="shared" ref="D52:K53" si="15">+D53</f>
        <v>50000</v>
      </c>
      <c r="E52" s="15">
        <f t="shared" si="15"/>
        <v>5000</v>
      </c>
      <c r="F52" s="15">
        <f t="shared" si="15"/>
        <v>0</v>
      </c>
      <c r="G52" s="15">
        <f t="shared" si="15"/>
        <v>0</v>
      </c>
      <c r="H52" s="15">
        <f t="shared" si="15"/>
        <v>0</v>
      </c>
      <c r="I52" s="15">
        <f t="shared" si="15"/>
        <v>0</v>
      </c>
      <c r="J52" s="15">
        <f t="shared" si="15"/>
        <v>0</v>
      </c>
      <c r="K52" s="15">
        <f t="shared" si="15"/>
        <v>5000</v>
      </c>
      <c r="L52" s="14"/>
    </row>
    <row r="53" spans="1:12" s="17" customFormat="1" ht="32.1" customHeight="1">
      <c r="A53" s="13" t="s">
        <v>5</v>
      </c>
      <c r="B53" s="14" t="s">
        <v>437</v>
      </c>
      <c r="C53" s="15">
        <f>+C54</f>
        <v>50000</v>
      </c>
      <c r="D53" s="15">
        <f t="shared" si="15"/>
        <v>50000</v>
      </c>
      <c r="E53" s="15">
        <f t="shared" si="15"/>
        <v>5000</v>
      </c>
      <c r="F53" s="15">
        <f t="shared" si="15"/>
        <v>0</v>
      </c>
      <c r="G53" s="15">
        <f t="shared" si="15"/>
        <v>0</v>
      </c>
      <c r="H53" s="15">
        <f t="shared" si="15"/>
        <v>0</v>
      </c>
      <c r="I53" s="15">
        <f t="shared" si="15"/>
        <v>0</v>
      </c>
      <c r="J53" s="15">
        <f t="shared" si="15"/>
        <v>0</v>
      </c>
      <c r="K53" s="15">
        <f t="shared" si="15"/>
        <v>5000</v>
      </c>
      <c r="L53" s="14"/>
    </row>
    <row r="54" spans="1:12" ht="39.950000000000003" customHeight="1">
      <c r="A54" s="76">
        <v>1</v>
      </c>
      <c r="B54" s="21" t="s">
        <v>438</v>
      </c>
      <c r="C54" s="24">
        <v>50000</v>
      </c>
      <c r="D54" s="24">
        <f>+C54</f>
        <v>50000</v>
      </c>
      <c r="E54" s="24">
        <f t="shared" si="1"/>
        <v>5000</v>
      </c>
      <c r="F54" s="24"/>
      <c r="G54" s="24"/>
      <c r="H54" s="24"/>
      <c r="I54" s="24"/>
      <c r="J54" s="24"/>
      <c r="K54" s="24">
        <v>5000</v>
      </c>
      <c r="L54" s="21"/>
    </row>
  </sheetData>
  <mergeCells count="16">
    <mergeCell ref="K7:K8"/>
    <mergeCell ref="A1:L1"/>
    <mergeCell ref="A2:L2"/>
    <mergeCell ref="A3:L3"/>
    <mergeCell ref="A5:A8"/>
    <mergeCell ref="B5:B8"/>
    <mergeCell ref="F7:F8"/>
    <mergeCell ref="G7:J7"/>
    <mergeCell ref="L5:L8"/>
    <mergeCell ref="C7:C8"/>
    <mergeCell ref="D7:D8"/>
    <mergeCell ref="J4:L4"/>
    <mergeCell ref="C5:D6"/>
    <mergeCell ref="E5:K5"/>
    <mergeCell ref="E6:E8"/>
    <mergeCell ref="F6:K6"/>
  </mergeCells>
  <printOptions horizontalCentered="1"/>
  <pageMargins left="0" right="0" top="0.75" bottom="0.25" header="0.75" footer="0.25"/>
  <pageSetup paperSize="9" scale="85" orientation="landscape" r:id="rId1"/>
  <headerFooter>
    <oddFooter>Page &amp;P</oddFooter>
  </headerFooter>
  <ignoredErrors>
    <ignoredError sqref="F46 E15:G15 E20:F21 E10:G11 E13:G1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workbookViewId="0">
      <selection activeCell="C40" sqref="C40"/>
    </sheetView>
  </sheetViews>
  <sheetFormatPr defaultRowHeight="32.1" customHeight="1"/>
  <cols>
    <col min="1" max="1" width="6.7109375" style="26" customWidth="1"/>
    <col min="2" max="2" width="44.7109375" style="27" customWidth="1"/>
    <col min="3" max="9" width="12.7109375" style="28" customWidth="1"/>
    <col min="10" max="10" width="15.7109375" style="27" customWidth="1"/>
    <col min="11" max="16384" width="9.140625" style="9"/>
  </cols>
  <sheetData>
    <row r="1" spans="1:58" s="2" customFormat="1" ht="32.1" customHeight="1">
      <c r="A1" s="148" t="s">
        <v>187</v>
      </c>
      <c r="B1" s="148"/>
      <c r="C1" s="148"/>
      <c r="D1" s="148"/>
      <c r="E1" s="148"/>
      <c r="F1" s="148"/>
      <c r="G1" s="148"/>
      <c r="H1" s="148"/>
      <c r="I1" s="148"/>
      <c r="J1" s="14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2" customFormat="1" ht="32.1" customHeight="1">
      <c r="A2" s="148" t="s">
        <v>13</v>
      </c>
      <c r="B2" s="148"/>
      <c r="C2" s="148"/>
      <c r="D2" s="148"/>
      <c r="E2" s="148"/>
      <c r="F2" s="148"/>
      <c r="G2" s="148"/>
      <c r="H2" s="148"/>
      <c r="I2" s="148"/>
      <c r="J2" s="14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2" customFormat="1" ht="32.1" customHeight="1">
      <c r="A3" s="149" t="s">
        <v>444</v>
      </c>
      <c r="B3" s="149"/>
      <c r="C3" s="149"/>
      <c r="D3" s="149"/>
      <c r="E3" s="149"/>
      <c r="F3" s="149"/>
      <c r="G3" s="149"/>
      <c r="H3" s="149"/>
      <c r="I3" s="149"/>
      <c r="J3" s="14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32.1" customHeight="1">
      <c r="A4" s="5"/>
      <c r="B4" s="6"/>
      <c r="C4" s="44"/>
      <c r="D4" s="44"/>
      <c r="E4" s="7"/>
      <c r="F4" s="7"/>
      <c r="G4" s="7"/>
      <c r="H4" s="7"/>
      <c r="I4" s="153" t="s">
        <v>1</v>
      </c>
      <c r="J4" s="153"/>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4" customFormat="1" ht="32.1" customHeight="1">
      <c r="A5" s="150" t="s">
        <v>2</v>
      </c>
      <c r="B5" s="151" t="s">
        <v>23</v>
      </c>
      <c r="C5" s="152" t="s">
        <v>174</v>
      </c>
      <c r="D5" s="152"/>
      <c r="E5" s="152" t="s">
        <v>264</v>
      </c>
      <c r="F5" s="152"/>
      <c r="G5" s="152"/>
      <c r="H5" s="152"/>
      <c r="I5" s="152"/>
      <c r="J5" s="151" t="s">
        <v>3</v>
      </c>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4" customFormat="1" ht="32.1" customHeight="1">
      <c r="A6" s="150"/>
      <c r="B6" s="151"/>
      <c r="C6" s="152" t="s">
        <v>32</v>
      </c>
      <c r="D6" s="152" t="s">
        <v>170</v>
      </c>
      <c r="E6" s="152" t="s">
        <v>32</v>
      </c>
      <c r="F6" s="152" t="s">
        <v>33</v>
      </c>
      <c r="G6" s="152"/>
      <c r="H6" s="152"/>
      <c r="I6" s="152"/>
      <c r="J6" s="15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4" customFormat="1" ht="39.950000000000003" customHeight="1">
      <c r="A7" s="150"/>
      <c r="B7" s="151"/>
      <c r="C7" s="152"/>
      <c r="D7" s="152"/>
      <c r="E7" s="152"/>
      <c r="F7" s="83" t="s">
        <v>34</v>
      </c>
      <c r="G7" s="83" t="s">
        <v>35</v>
      </c>
      <c r="H7" s="83" t="s">
        <v>56</v>
      </c>
      <c r="I7" s="83" t="s">
        <v>40</v>
      </c>
      <c r="J7" s="151"/>
      <c r="K7" s="32"/>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17" customFormat="1" ht="32.1" customHeight="1">
      <c r="A8" s="38"/>
      <c r="B8" s="82" t="s">
        <v>4</v>
      </c>
      <c r="C8" s="15">
        <f t="shared" ref="C8:I8" si="0">+C9+C10+C41</f>
        <v>31081.146000000001</v>
      </c>
      <c r="D8" s="15">
        <f t="shared" si="0"/>
        <v>28524.975999999999</v>
      </c>
      <c r="E8" s="15">
        <f t="shared" si="0"/>
        <v>59808</v>
      </c>
      <c r="F8" s="15">
        <f t="shared" si="0"/>
        <v>53808</v>
      </c>
      <c r="G8" s="15">
        <f t="shared" si="0"/>
        <v>1000</v>
      </c>
      <c r="H8" s="15">
        <f t="shared" si="0"/>
        <v>0</v>
      </c>
      <c r="I8" s="15">
        <f t="shared" si="0"/>
        <v>5000</v>
      </c>
      <c r="J8" s="39"/>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row>
    <row r="9" spans="1:58" s="17" customFormat="1" ht="39.950000000000003" customHeight="1">
      <c r="A9" s="13" t="s">
        <v>5</v>
      </c>
      <c r="B9" s="14" t="s">
        <v>36</v>
      </c>
      <c r="C9" s="15"/>
      <c r="D9" s="15"/>
      <c r="E9" s="15">
        <f>+SUM(F9:H9)</f>
        <v>19963</v>
      </c>
      <c r="F9" s="15">
        <v>19963</v>
      </c>
      <c r="G9" s="15"/>
      <c r="H9" s="15"/>
      <c r="I9" s="15"/>
      <c r="J9" s="14"/>
    </row>
    <row r="10" spans="1:58" s="17" customFormat="1" ht="32.1" customHeight="1">
      <c r="A10" s="13" t="s">
        <v>6</v>
      </c>
      <c r="B10" s="14" t="s">
        <v>57</v>
      </c>
      <c r="C10" s="15">
        <f>+C11+C12+C14+C15+C32+C35+C39+C36</f>
        <v>31081.146000000001</v>
      </c>
      <c r="D10" s="15">
        <f t="shared" ref="D10:I10" si="1">+D11+D12+D14+D15+D32+D35+D39+D36</f>
        <v>28524.975999999999</v>
      </c>
      <c r="E10" s="15">
        <f t="shared" si="1"/>
        <v>34845</v>
      </c>
      <c r="F10" s="15">
        <f t="shared" si="1"/>
        <v>33845</v>
      </c>
      <c r="G10" s="15">
        <f t="shared" si="1"/>
        <v>1000</v>
      </c>
      <c r="H10" s="15">
        <f t="shared" si="1"/>
        <v>0</v>
      </c>
      <c r="I10" s="15">
        <f t="shared" si="1"/>
        <v>0</v>
      </c>
      <c r="J10" s="14"/>
    </row>
    <row r="11" spans="1:58" s="17" customFormat="1" ht="32.1" customHeight="1">
      <c r="A11" s="13">
        <v>-1</v>
      </c>
      <c r="B11" s="14" t="s">
        <v>167</v>
      </c>
      <c r="C11" s="15"/>
      <c r="D11" s="15"/>
      <c r="E11" s="15">
        <f>+SUM(F11:I11)</f>
        <v>10000</v>
      </c>
      <c r="F11" s="15">
        <v>10000</v>
      </c>
      <c r="G11" s="15"/>
      <c r="H11" s="15"/>
      <c r="I11" s="15"/>
      <c r="J11" s="21"/>
    </row>
    <row r="12" spans="1:58" ht="39.950000000000003" customHeight="1">
      <c r="A12" s="18">
        <v>-2</v>
      </c>
      <c r="B12" s="19" t="s">
        <v>58</v>
      </c>
      <c r="C12" s="20">
        <f t="shared" ref="C12:H12" si="2">SUM(C13:C13)</f>
        <v>3966.4459999999999</v>
      </c>
      <c r="D12" s="20">
        <f t="shared" si="2"/>
        <v>3966.4459999999999</v>
      </c>
      <c r="E12" s="20">
        <f t="shared" si="2"/>
        <v>1000</v>
      </c>
      <c r="F12" s="20">
        <f t="shared" si="2"/>
        <v>0</v>
      </c>
      <c r="G12" s="20">
        <f t="shared" si="2"/>
        <v>1000</v>
      </c>
      <c r="H12" s="20">
        <f t="shared" si="2"/>
        <v>0</v>
      </c>
      <c r="I12" s="20"/>
      <c r="J12" s="21"/>
    </row>
    <row r="13" spans="1:58" ht="32.1" customHeight="1">
      <c r="A13" s="22">
        <v>1</v>
      </c>
      <c r="B13" s="51" t="s">
        <v>62</v>
      </c>
      <c r="C13" s="33">
        <v>3966.4459999999999</v>
      </c>
      <c r="D13" s="33">
        <v>3966.4459999999999</v>
      </c>
      <c r="E13" s="24">
        <f>+SUM(F13:I13)</f>
        <v>1000</v>
      </c>
      <c r="F13" s="24"/>
      <c r="G13" s="24">
        <v>1000</v>
      </c>
      <c r="H13" s="24"/>
      <c r="I13" s="25"/>
      <c r="J13" s="21"/>
    </row>
    <row r="14" spans="1:58" s="108" customFormat="1" ht="39.950000000000003" customHeight="1">
      <c r="A14" s="115">
        <v>-3</v>
      </c>
      <c r="B14" s="46" t="s">
        <v>51</v>
      </c>
      <c r="C14" s="37"/>
      <c r="D14" s="37"/>
      <c r="E14" s="37">
        <f>+SUM(F14:H14)</f>
        <v>600</v>
      </c>
      <c r="F14" s="117">
        <v>600</v>
      </c>
      <c r="G14" s="117"/>
      <c r="H14" s="117"/>
      <c r="I14" s="36"/>
      <c r="J14" s="134"/>
    </row>
    <row r="15" spans="1:58" s="17" customFormat="1" ht="39.950000000000003" customHeight="1">
      <c r="A15" s="13">
        <v>-4</v>
      </c>
      <c r="B15" s="14" t="s">
        <v>52</v>
      </c>
      <c r="C15" s="37">
        <f t="shared" ref="C15" si="3">+C25+C16</f>
        <v>21731.7</v>
      </c>
      <c r="D15" s="37">
        <f t="shared" ref="D15" si="4">+D25+D16</f>
        <v>19558.53</v>
      </c>
      <c r="E15" s="37">
        <f t="shared" ref="E15" si="5">+E25+E16</f>
        <v>10930</v>
      </c>
      <c r="F15" s="37">
        <f t="shared" ref="F15" si="6">+F25+F16</f>
        <v>10930</v>
      </c>
      <c r="G15" s="37">
        <f t="shared" ref="G15" si="7">+G25+G16</f>
        <v>0</v>
      </c>
      <c r="H15" s="37">
        <f t="shared" ref="H15" si="8">+H25+H16</f>
        <v>0</v>
      </c>
      <c r="I15" s="37">
        <f t="shared" ref="I15" si="9">+I25+I16</f>
        <v>0</v>
      </c>
      <c r="J15" s="58"/>
    </row>
    <row r="16" spans="1:58" s="17" customFormat="1" ht="32.1" customHeight="1">
      <c r="A16" s="135" t="s">
        <v>26</v>
      </c>
      <c r="B16" s="136" t="s">
        <v>38</v>
      </c>
      <c r="C16" s="120">
        <f t="shared" ref="C16" si="10">SUM(C17:C24)</f>
        <v>9258.7000000000007</v>
      </c>
      <c r="D16" s="120">
        <f t="shared" ref="D16" si="11">SUM(D17:D24)</f>
        <v>8332.83</v>
      </c>
      <c r="E16" s="120">
        <f t="shared" ref="E16" si="12">SUM(E17:E24)</f>
        <v>5550</v>
      </c>
      <c r="F16" s="120">
        <f t="shared" ref="F16" si="13">SUM(F17:F24)</f>
        <v>5550</v>
      </c>
      <c r="G16" s="120">
        <f t="shared" ref="G16" si="14">SUM(G17:G24)</f>
        <v>0</v>
      </c>
      <c r="H16" s="120">
        <f t="shared" ref="H16" si="15">SUM(H17:H24)</f>
        <v>0</v>
      </c>
      <c r="I16" s="120">
        <f t="shared" ref="I16" si="16">SUM(I17:I24)</f>
        <v>0</v>
      </c>
      <c r="J16" s="58"/>
    </row>
    <row r="17" spans="1:10" s="17" customFormat="1" ht="32.1" customHeight="1">
      <c r="A17" s="63">
        <v>1</v>
      </c>
      <c r="B17" s="41" t="s">
        <v>106</v>
      </c>
      <c r="C17" s="33">
        <v>748</v>
      </c>
      <c r="D17" s="33">
        <f>C17*0.9</f>
        <v>673.2</v>
      </c>
      <c r="E17" s="24">
        <f>+SUM(F17:I17)</f>
        <v>50</v>
      </c>
      <c r="F17" s="34">
        <v>50</v>
      </c>
      <c r="G17" s="15"/>
      <c r="H17" s="33"/>
      <c r="I17" s="15"/>
      <c r="J17" s="52"/>
    </row>
    <row r="18" spans="1:10" s="17" customFormat="1" ht="32.1" customHeight="1">
      <c r="A18" s="63">
        <f>+A17+1</f>
        <v>2</v>
      </c>
      <c r="B18" s="41" t="s">
        <v>107</v>
      </c>
      <c r="C18" s="33">
        <f>1123*0.9</f>
        <v>1010.7</v>
      </c>
      <c r="D18" s="33">
        <f>C18*0.9</f>
        <v>909.63000000000011</v>
      </c>
      <c r="E18" s="24">
        <f t="shared" ref="E18:E31" si="17">+SUM(F18:I18)</f>
        <v>50</v>
      </c>
      <c r="F18" s="34">
        <v>50</v>
      </c>
      <c r="G18" s="15"/>
      <c r="H18" s="33"/>
      <c r="I18" s="15"/>
      <c r="J18" s="52"/>
    </row>
    <row r="19" spans="1:10" s="17" customFormat="1" ht="32.1" customHeight="1">
      <c r="A19" s="63">
        <f t="shared" ref="A19:A24" si="18">+A18+1</f>
        <v>3</v>
      </c>
      <c r="B19" s="41" t="s">
        <v>334</v>
      </c>
      <c r="C19" s="33">
        <v>900</v>
      </c>
      <c r="D19" s="33">
        <f t="shared" ref="D19" si="19">C19*0.9</f>
        <v>810</v>
      </c>
      <c r="E19" s="24">
        <f t="shared" si="17"/>
        <v>700</v>
      </c>
      <c r="F19" s="34">
        <v>700</v>
      </c>
      <c r="G19" s="15"/>
      <c r="H19" s="33"/>
      <c r="I19" s="15"/>
      <c r="J19" s="52"/>
    </row>
    <row r="20" spans="1:10" s="17" customFormat="1" ht="32.1" customHeight="1">
      <c r="A20" s="63">
        <f t="shared" si="18"/>
        <v>4</v>
      </c>
      <c r="B20" s="41" t="s">
        <v>335</v>
      </c>
      <c r="C20" s="33">
        <v>1200</v>
      </c>
      <c r="D20" s="33">
        <f>C20*0.9</f>
        <v>1080</v>
      </c>
      <c r="E20" s="24">
        <f t="shared" si="17"/>
        <v>950</v>
      </c>
      <c r="F20" s="34">
        <v>950</v>
      </c>
      <c r="G20" s="15"/>
      <c r="H20" s="33"/>
      <c r="I20" s="15"/>
      <c r="J20" s="52"/>
    </row>
    <row r="21" spans="1:10" s="17" customFormat="1" ht="32.1" customHeight="1">
      <c r="A21" s="63">
        <f t="shared" si="18"/>
        <v>5</v>
      </c>
      <c r="B21" s="41" t="s">
        <v>336</v>
      </c>
      <c r="C21" s="33">
        <v>1200</v>
      </c>
      <c r="D21" s="33">
        <f t="shared" ref="D21:D24" si="20">C21*0.9</f>
        <v>1080</v>
      </c>
      <c r="E21" s="24">
        <f t="shared" si="17"/>
        <v>800</v>
      </c>
      <c r="F21" s="34">
        <v>800</v>
      </c>
      <c r="G21" s="15"/>
      <c r="H21" s="33"/>
      <c r="I21" s="15"/>
      <c r="J21" s="52"/>
    </row>
    <row r="22" spans="1:10" s="17" customFormat="1" ht="32.1" customHeight="1">
      <c r="A22" s="63">
        <f t="shared" si="18"/>
        <v>6</v>
      </c>
      <c r="B22" s="41" t="s">
        <v>337</v>
      </c>
      <c r="C22" s="33">
        <v>900</v>
      </c>
      <c r="D22" s="33">
        <f t="shared" si="20"/>
        <v>810</v>
      </c>
      <c r="E22" s="24">
        <f t="shared" si="17"/>
        <v>700</v>
      </c>
      <c r="F22" s="34">
        <v>700</v>
      </c>
      <c r="G22" s="15"/>
      <c r="H22" s="33"/>
      <c r="I22" s="15"/>
      <c r="J22" s="52"/>
    </row>
    <row r="23" spans="1:10" s="17" customFormat="1" ht="39.950000000000003" customHeight="1">
      <c r="A23" s="63">
        <f t="shared" si="18"/>
        <v>7</v>
      </c>
      <c r="B23" s="41" t="s">
        <v>338</v>
      </c>
      <c r="C23" s="33">
        <v>1800</v>
      </c>
      <c r="D23" s="33">
        <f t="shared" si="20"/>
        <v>1620</v>
      </c>
      <c r="E23" s="24">
        <f t="shared" si="17"/>
        <v>1300</v>
      </c>
      <c r="F23" s="34">
        <v>1300</v>
      </c>
      <c r="G23" s="15"/>
      <c r="H23" s="33"/>
      <c r="I23" s="15"/>
      <c r="J23" s="52"/>
    </row>
    <row r="24" spans="1:10" s="17" customFormat="1" ht="32.1" customHeight="1">
      <c r="A24" s="63">
        <f t="shared" si="18"/>
        <v>8</v>
      </c>
      <c r="B24" s="41" t="s">
        <v>339</v>
      </c>
      <c r="C24" s="33">
        <v>1500</v>
      </c>
      <c r="D24" s="33">
        <f t="shared" si="20"/>
        <v>1350</v>
      </c>
      <c r="E24" s="24">
        <f t="shared" si="17"/>
        <v>1000</v>
      </c>
      <c r="F24" s="34">
        <v>1000</v>
      </c>
      <c r="G24" s="15"/>
      <c r="H24" s="33"/>
      <c r="I24" s="15"/>
      <c r="J24" s="52"/>
    </row>
    <row r="25" spans="1:10" s="17" customFormat="1" ht="32.1" customHeight="1">
      <c r="A25" s="64" t="s">
        <v>28</v>
      </c>
      <c r="B25" s="65" t="s">
        <v>27</v>
      </c>
      <c r="C25" s="67">
        <f t="shared" ref="C25:I25" si="21">SUM(C26:C31)</f>
        <v>12473</v>
      </c>
      <c r="D25" s="67">
        <f t="shared" si="21"/>
        <v>11225.7</v>
      </c>
      <c r="E25" s="67">
        <f t="shared" si="21"/>
        <v>5380</v>
      </c>
      <c r="F25" s="67">
        <f t="shared" si="21"/>
        <v>5380</v>
      </c>
      <c r="G25" s="67">
        <f t="shared" si="21"/>
        <v>0</v>
      </c>
      <c r="H25" s="67">
        <f t="shared" si="21"/>
        <v>0</v>
      </c>
      <c r="I25" s="67">
        <f t="shared" si="21"/>
        <v>0</v>
      </c>
      <c r="J25" s="58"/>
    </row>
    <row r="26" spans="1:10" s="17" customFormat="1" ht="32.1" customHeight="1">
      <c r="A26" s="66">
        <v>1</v>
      </c>
      <c r="B26" s="41" t="s">
        <v>108</v>
      </c>
      <c r="C26" s="33">
        <v>1996</v>
      </c>
      <c r="D26" s="33">
        <f t="shared" ref="D26:D31" si="22">C26*0.9</f>
        <v>1796.4</v>
      </c>
      <c r="E26" s="24">
        <f t="shared" si="17"/>
        <v>80</v>
      </c>
      <c r="F26" s="34">
        <v>80</v>
      </c>
      <c r="G26" s="15"/>
      <c r="H26" s="33"/>
      <c r="I26" s="15"/>
      <c r="J26" s="52"/>
    </row>
    <row r="27" spans="1:10" s="17" customFormat="1" ht="32.1" customHeight="1">
      <c r="A27" s="66">
        <v>2</v>
      </c>
      <c r="B27" s="41" t="s">
        <v>109</v>
      </c>
      <c r="C27" s="33">
        <v>2600</v>
      </c>
      <c r="D27" s="33">
        <f t="shared" si="22"/>
        <v>2340</v>
      </c>
      <c r="E27" s="24">
        <f t="shared" si="17"/>
        <v>1000</v>
      </c>
      <c r="F27" s="34">
        <v>1000</v>
      </c>
      <c r="G27" s="15"/>
      <c r="H27" s="33"/>
      <c r="I27" s="15"/>
      <c r="J27" s="52"/>
    </row>
    <row r="28" spans="1:10" s="17" customFormat="1" ht="32.1" customHeight="1">
      <c r="A28" s="66">
        <v>3</v>
      </c>
      <c r="B28" s="41" t="s">
        <v>110</v>
      </c>
      <c r="C28" s="33">
        <v>1760</v>
      </c>
      <c r="D28" s="33">
        <f t="shared" si="22"/>
        <v>1584</v>
      </c>
      <c r="E28" s="24">
        <f t="shared" si="17"/>
        <v>600</v>
      </c>
      <c r="F28" s="34">
        <v>600</v>
      </c>
      <c r="G28" s="15"/>
      <c r="H28" s="33"/>
      <c r="I28" s="15"/>
      <c r="J28" s="52"/>
    </row>
    <row r="29" spans="1:10" s="17" customFormat="1" ht="32.1" customHeight="1">
      <c r="A29" s="66">
        <v>4</v>
      </c>
      <c r="B29" s="41" t="s">
        <v>111</v>
      </c>
      <c r="C29" s="33">
        <v>1617</v>
      </c>
      <c r="D29" s="33">
        <f t="shared" si="22"/>
        <v>1455.3</v>
      </c>
      <c r="E29" s="24">
        <f t="shared" si="17"/>
        <v>500</v>
      </c>
      <c r="F29" s="34">
        <v>500</v>
      </c>
      <c r="G29" s="15"/>
      <c r="H29" s="33"/>
      <c r="I29" s="15"/>
      <c r="J29" s="52"/>
    </row>
    <row r="30" spans="1:10" s="17" customFormat="1" ht="32.1" customHeight="1">
      <c r="A30" s="66">
        <v>5</v>
      </c>
      <c r="B30" s="41" t="s">
        <v>340</v>
      </c>
      <c r="C30" s="33">
        <v>3000</v>
      </c>
      <c r="D30" s="33">
        <f t="shared" si="22"/>
        <v>2700</v>
      </c>
      <c r="E30" s="24">
        <f t="shared" si="17"/>
        <v>2200</v>
      </c>
      <c r="F30" s="34">
        <v>2200</v>
      </c>
      <c r="G30" s="15"/>
      <c r="H30" s="33"/>
      <c r="I30" s="15"/>
      <c r="J30" s="52"/>
    </row>
    <row r="31" spans="1:10" s="17" customFormat="1" ht="32.1" customHeight="1">
      <c r="A31" s="66">
        <v>6</v>
      </c>
      <c r="B31" s="41" t="s">
        <v>341</v>
      </c>
      <c r="C31" s="33">
        <v>1500</v>
      </c>
      <c r="D31" s="33">
        <f t="shared" si="22"/>
        <v>1350</v>
      </c>
      <c r="E31" s="24">
        <f t="shared" si="17"/>
        <v>1000</v>
      </c>
      <c r="F31" s="34">
        <v>1000</v>
      </c>
      <c r="G31" s="15"/>
      <c r="H31" s="33"/>
      <c r="I31" s="15"/>
      <c r="J31" s="52"/>
    </row>
    <row r="32" spans="1:10" s="17" customFormat="1" ht="39.950000000000003" customHeight="1">
      <c r="A32" s="13">
        <v>-5</v>
      </c>
      <c r="B32" s="48" t="s">
        <v>173</v>
      </c>
      <c r="C32" s="37"/>
      <c r="D32" s="37"/>
      <c r="E32" s="15">
        <f>+SUM(E33:E34)</f>
        <v>4560</v>
      </c>
      <c r="F32" s="15">
        <f>+SUM(F33:F34)</f>
        <v>4560</v>
      </c>
      <c r="G32" s="15">
        <f>+SUM(G33:G34)</f>
        <v>0</v>
      </c>
      <c r="H32" s="15">
        <f>+SUM(H33:H34)</f>
        <v>0</v>
      </c>
      <c r="I32" s="15">
        <f>+SUM(I33:I34)</f>
        <v>0</v>
      </c>
      <c r="J32" s="14"/>
    </row>
    <row r="33" spans="1:12" ht="32.1" customHeight="1">
      <c r="A33" s="47">
        <v>1</v>
      </c>
      <c r="B33" s="71" t="s">
        <v>152</v>
      </c>
      <c r="C33" s="33"/>
      <c r="D33" s="33"/>
      <c r="E33" s="24">
        <f>+SUM(F33:I33)</f>
        <v>3000</v>
      </c>
      <c r="F33" s="24">
        <v>3000</v>
      </c>
      <c r="G33" s="72"/>
      <c r="H33" s="72"/>
      <c r="I33" s="25"/>
      <c r="J33" s="21"/>
    </row>
    <row r="34" spans="1:12" ht="32.1" customHeight="1">
      <c r="A34" s="47">
        <f>+A33+1</f>
        <v>2</v>
      </c>
      <c r="B34" s="71" t="s">
        <v>153</v>
      </c>
      <c r="C34" s="33"/>
      <c r="D34" s="33"/>
      <c r="E34" s="24">
        <f>+SUM(F34:I34)</f>
        <v>1560</v>
      </c>
      <c r="F34" s="24">
        <v>1560</v>
      </c>
      <c r="G34" s="72"/>
      <c r="H34" s="72"/>
      <c r="I34" s="25"/>
      <c r="J34" s="21"/>
    </row>
    <row r="35" spans="1:12" s="17" customFormat="1" ht="51.95" customHeight="1">
      <c r="A35" s="13">
        <v>-6</v>
      </c>
      <c r="B35" s="46" t="s">
        <v>172</v>
      </c>
      <c r="C35" s="37"/>
      <c r="D35" s="37"/>
      <c r="E35" s="15">
        <f>+SUM(F35:H35)</f>
        <v>6255</v>
      </c>
      <c r="F35" s="20">
        <v>6255</v>
      </c>
      <c r="G35" s="15"/>
      <c r="H35" s="37"/>
      <c r="I35" s="15"/>
      <c r="J35" s="58"/>
    </row>
    <row r="36" spans="1:12" s="17" customFormat="1" ht="32.1" customHeight="1">
      <c r="A36" s="13">
        <v>-7</v>
      </c>
      <c r="B36" s="48" t="s">
        <v>351</v>
      </c>
      <c r="C36" s="15">
        <f>+SUM(C37:C38)</f>
        <v>5383</v>
      </c>
      <c r="D36" s="15">
        <f t="shared" ref="D36:I36" si="23">+SUM(D37:D38)</f>
        <v>5000</v>
      </c>
      <c r="E36" s="15">
        <f t="shared" si="23"/>
        <v>1500</v>
      </c>
      <c r="F36" s="15">
        <f t="shared" si="23"/>
        <v>1500</v>
      </c>
      <c r="G36" s="15">
        <f t="shared" si="23"/>
        <v>0</v>
      </c>
      <c r="H36" s="15">
        <f t="shared" si="23"/>
        <v>0</v>
      </c>
      <c r="I36" s="15">
        <f t="shared" si="23"/>
        <v>0</v>
      </c>
      <c r="J36" s="14"/>
    </row>
    <row r="37" spans="1:12" ht="32.1" customHeight="1">
      <c r="A37" s="47">
        <v>1</v>
      </c>
      <c r="B37" s="126" t="s">
        <v>181</v>
      </c>
      <c r="C37" s="33">
        <v>3193</v>
      </c>
      <c r="D37" s="33">
        <v>3000</v>
      </c>
      <c r="E37" s="24">
        <f>+SUM(F37:I37)</f>
        <v>1200</v>
      </c>
      <c r="F37" s="24">
        <v>1200</v>
      </c>
      <c r="G37" s="72"/>
      <c r="H37" s="72"/>
      <c r="I37" s="25"/>
      <c r="J37" s="21"/>
    </row>
    <row r="38" spans="1:12" ht="32.1" customHeight="1">
      <c r="A38" s="47">
        <f>+A37+1</f>
        <v>2</v>
      </c>
      <c r="B38" s="49" t="s">
        <v>182</v>
      </c>
      <c r="C38" s="33">
        <v>2190</v>
      </c>
      <c r="D38" s="33">
        <v>2000</v>
      </c>
      <c r="E38" s="24">
        <f>+SUM(F38:I38)</f>
        <v>300</v>
      </c>
      <c r="F38" s="24">
        <v>300</v>
      </c>
      <c r="G38" s="72"/>
      <c r="H38" s="72"/>
      <c r="I38" s="25"/>
      <c r="J38" s="21"/>
    </row>
    <row r="39" spans="1:12" s="17" customFormat="1" ht="32.1" customHeight="1">
      <c r="A39" s="13">
        <v>-8</v>
      </c>
      <c r="B39" s="89" t="s">
        <v>175</v>
      </c>
      <c r="C39" s="15">
        <f t="shared" ref="C39:I39" si="24">+SUM(C40:C40)</f>
        <v>0</v>
      </c>
      <c r="D39" s="15">
        <f t="shared" si="24"/>
        <v>0</v>
      </c>
      <c r="E39" s="15">
        <f t="shared" si="24"/>
        <v>0</v>
      </c>
      <c r="F39" s="15">
        <f t="shared" si="24"/>
        <v>0</v>
      </c>
      <c r="G39" s="15">
        <f t="shared" si="24"/>
        <v>0</v>
      </c>
      <c r="H39" s="15">
        <f t="shared" si="24"/>
        <v>0</v>
      </c>
      <c r="I39" s="15">
        <f t="shared" si="24"/>
        <v>0</v>
      </c>
      <c r="J39" s="21" t="s">
        <v>430</v>
      </c>
    </row>
    <row r="40" spans="1:12" ht="32.1" customHeight="1">
      <c r="A40" s="47">
        <v>1</v>
      </c>
      <c r="B40" s="92" t="s">
        <v>333</v>
      </c>
      <c r="C40" s="33"/>
      <c r="D40" s="33"/>
      <c r="E40" s="24">
        <f t="shared" ref="E40:E41" si="25">+SUM(F40:I40)</f>
        <v>0</v>
      </c>
      <c r="F40" s="24"/>
      <c r="G40" s="72"/>
      <c r="H40" s="72"/>
      <c r="I40" s="25"/>
      <c r="J40" s="21"/>
    </row>
    <row r="41" spans="1:12" s="17" customFormat="1" ht="31.5" customHeight="1">
      <c r="A41" s="13" t="s">
        <v>25</v>
      </c>
      <c r="B41" s="14" t="s">
        <v>40</v>
      </c>
      <c r="C41" s="15"/>
      <c r="D41" s="15"/>
      <c r="E41" s="15">
        <f t="shared" si="25"/>
        <v>5000</v>
      </c>
      <c r="F41" s="15"/>
      <c r="G41" s="15"/>
      <c r="H41" s="15"/>
      <c r="I41" s="15">
        <v>5000</v>
      </c>
      <c r="J41" s="14"/>
    </row>
    <row r="43" spans="1:12" ht="39.950000000000003" customHeight="1">
      <c r="A43" s="154" t="s">
        <v>454</v>
      </c>
      <c r="B43" s="154"/>
      <c r="C43" s="154"/>
      <c r="D43" s="154"/>
      <c r="E43" s="154"/>
      <c r="F43" s="154"/>
      <c r="G43" s="154"/>
      <c r="H43" s="154"/>
      <c r="I43" s="154"/>
      <c r="J43" s="154"/>
      <c r="K43" s="147"/>
      <c r="L43" s="147"/>
    </row>
  </sheetData>
  <mergeCells count="14">
    <mergeCell ref="A43:J43"/>
    <mergeCell ref="A1:J1"/>
    <mergeCell ref="A2:J2"/>
    <mergeCell ref="A3:J3"/>
    <mergeCell ref="A5:A7"/>
    <mergeCell ref="B5:B7"/>
    <mergeCell ref="E6:E7"/>
    <mergeCell ref="F6:I6"/>
    <mergeCell ref="E5:I5"/>
    <mergeCell ref="J5:J7"/>
    <mergeCell ref="C5:D5"/>
    <mergeCell ref="C6:C7"/>
    <mergeCell ref="D6:D7"/>
    <mergeCell ref="I4:J4"/>
  </mergeCells>
  <printOptions horizontalCentered="1"/>
  <pageMargins left="0" right="0" top="0.75" bottom="0.25" header="0.75" footer="0.25"/>
  <pageSetup paperSize="9" scale="9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TG</vt:lpstr>
      <vt:lpstr>ĐG</vt:lpstr>
      <vt:lpstr>NG</vt:lpstr>
      <vt:lpstr>PS</vt:lpstr>
      <vt:lpstr>NTM</vt:lpstr>
      <vt:lpstr>BTM</vt:lpstr>
      <vt:lpstr>TP</vt:lpstr>
      <vt:lpstr>HĐ</vt:lpstr>
      <vt:lpstr>PN</vt:lpstr>
      <vt:lpstr>NT</vt:lpstr>
      <vt:lpstr>TB</vt:lpstr>
      <vt:lpstr>NS</vt:lpstr>
      <vt:lpstr>QS</vt:lpstr>
      <vt:lpstr>DX</vt:lpstr>
      <vt:lpstr>ĐL</vt:lpstr>
      <vt:lpstr>ĐB</vt:lpstr>
      <vt:lpstr>HA</vt:lpstr>
      <vt:lpstr>TK</vt:lpstr>
      <vt:lpstr>BTM!Print_Titles</vt:lpstr>
      <vt:lpstr>ĐB!Print_Titles</vt:lpstr>
      <vt:lpstr>ĐG!Print_Titles</vt:lpstr>
      <vt:lpstr>ĐL!Print_Titles</vt:lpstr>
      <vt:lpstr>DX!Print_Titles</vt:lpstr>
      <vt:lpstr>HA!Print_Titles</vt:lpstr>
      <vt:lpstr>HĐ!Print_Titles</vt:lpstr>
      <vt:lpstr>NG!Print_Titles</vt:lpstr>
      <vt:lpstr>NS!Print_Titles</vt:lpstr>
      <vt:lpstr>NT!Print_Titles</vt:lpstr>
      <vt:lpstr>NTM!Print_Titles</vt:lpstr>
      <vt:lpstr>PN!Print_Titles</vt:lpstr>
      <vt:lpstr>PS!Print_Titles</vt:lpstr>
      <vt:lpstr>QS!Print_Titles</vt:lpstr>
      <vt:lpstr>TB!Print_Titles</vt:lpstr>
      <vt:lpstr>TG!Print_Titles</vt:lpstr>
      <vt:lpstr>TK!Print_Titles</vt:lpstr>
      <vt:lpstr>TP!Print_Titles</vt:lpstr>
    </vt:vector>
  </TitlesOfParts>
  <Company>DPI QUANG NAM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THIEN</dc:creator>
  <cp:lastModifiedBy>ismail - [2010]</cp:lastModifiedBy>
  <cp:lastPrinted>2020-01-06T09:16:58Z</cp:lastPrinted>
  <dcterms:created xsi:type="dcterms:W3CDTF">2013-11-28T02:47:00Z</dcterms:created>
  <dcterms:modified xsi:type="dcterms:W3CDTF">2020-01-06T09:19:31Z</dcterms:modified>
</cp:coreProperties>
</file>