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GA_NS\Cong khai thuc hien DT,QT\Nam 2021\"/>
    </mc:Choice>
  </mc:AlternateContent>
  <bookViews>
    <workbookView xWindow="0" yWindow="0" windowWidth="20490" windowHeight="6555" tabRatio="910" activeTab="6"/>
  </bookViews>
  <sheets>
    <sheet name="33" sheetId="24" r:id="rId1"/>
    <sheet name="34" sheetId="31" r:id="rId2"/>
    <sheet name="35" sheetId="43" r:id="rId3"/>
    <sheet name="36" sheetId="25" r:id="rId4"/>
    <sheet name="37" sheetId="26" r:id="rId5"/>
    <sheet name="38" sheetId="40" r:id="rId6"/>
    <sheet name="39" sheetId="47" r:id="rId7"/>
    <sheet name="40" sheetId="37" r:id="rId8"/>
    <sheet name="41" sheetId="45" r:id="rId9"/>
    <sheet name="42" sheetId="44" r:id="rId10"/>
    <sheet name="43" sheetId="29" r:id="rId11"/>
    <sheet name="44" sheetId="46" r:id="rId12"/>
    <sheet name="45" sheetId="48" r:id="rId13"/>
    <sheet name="Sheet1" sheetId="42" r:id="rId14"/>
  </sheets>
  <externalReferences>
    <externalReference r:id="rId15"/>
    <externalReference r:id="rId16"/>
    <externalReference r:id="rId17"/>
    <externalReference r:id="rId18"/>
    <externalReference r:id="rId19"/>
  </externalReferences>
  <definedNames>
    <definedName name="_">#N/A</definedName>
    <definedName name="_______a1" localSheetId="11" hidden="1">{"'Sheet1'!$L$16"}</definedName>
    <definedName name="_______a1" hidden="1">{"'Sheet1'!$L$16"}</definedName>
    <definedName name="_______ban2" localSheetId="11" hidden="1">{"'Sheet1'!$L$16"}</definedName>
    <definedName name="_______ban2" hidden="1">{"'Sheet1'!$L$16"}</definedName>
    <definedName name="_______h1" localSheetId="11" hidden="1">{"'Sheet1'!$L$16"}</definedName>
    <definedName name="_______h1" hidden="1">{"'Sheet1'!$L$16"}</definedName>
    <definedName name="_______hu1" localSheetId="11" hidden="1">{"'Sheet1'!$L$16"}</definedName>
    <definedName name="_______hu1" hidden="1">{"'Sheet1'!$L$16"}</definedName>
    <definedName name="_______hu2" localSheetId="11" hidden="1">{"'Sheet1'!$L$16"}</definedName>
    <definedName name="_______hu2" hidden="1">{"'Sheet1'!$L$16"}</definedName>
    <definedName name="_______hu5" localSheetId="11" hidden="1">{"'Sheet1'!$L$16"}</definedName>
    <definedName name="_______hu5" hidden="1">{"'Sheet1'!$L$16"}</definedName>
    <definedName name="_______hu6" localSheetId="11" hidden="1">{"'Sheet1'!$L$16"}</definedName>
    <definedName name="_______hu6" hidden="1">{"'Sheet1'!$L$16"}</definedName>
    <definedName name="_______M36" localSheetId="11" hidden="1">{"'Sheet1'!$L$16"}</definedName>
    <definedName name="_______M36" hidden="1">{"'Sheet1'!$L$16"}</definedName>
    <definedName name="_______PA3" localSheetId="11" hidden="1">{"'Sheet1'!$L$16"}</definedName>
    <definedName name="_______PA3" hidden="1">{"'Sheet1'!$L$16"}</definedName>
    <definedName name="_______Tru21" localSheetId="11" hidden="1">{"'Sheet1'!$L$16"}</definedName>
    <definedName name="_______Tru21" hidden="1">{"'Sheet1'!$L$16"}</definedName>
    <definedName name="______a1" localSheetId="11" hidden="1">{"'Sheet1'!$L$16"}</definedName>
    <definedName name="______a1" hidden="1">{"'Sheet1'!$L$16"}</definedName>
    <definedName name="______B1" localSheetId="11" hidden="1">{"'Sheet1'!$L$16"}</definedName>
    <definedName name="______B1" hidden="1">{"'Sheet1'!$L$16"}</definedName>
    <definedName name="______ban2" localSheetId="11" hidden="1">{"'Sheet1'!$L$16"}</definedName>
    <definedName name="______ban2" hidden="1">{"'Sheet1'!$L$16"}</definedName>
    <definedName name="______h1" localSheetId="11" hidden="1">{"'Sheet1'!$L$16"}</definedName>
    <definedName name="______h1" hidden="1">{"'Sheet1'!$L$16"}</definedName>
    <definedName name="______hu1" localSheetId="11" hidden="1">{"'Sheet1'!$L$16"}</definedName>
    <definedName name="______hu1" hidden="1">{"'Sheet1'!$L$16"}</definedName>
    <definedName name="______hu2" localSheetId="11" hidden="1">{"'Sheet1'!$L$16"}</definedName>
    <definedName name="______hu2" hidden="1">{"'Sheet1'!$L$16"}</definedName>
    <definedName name="______hu5" localSheetId="11" hidden="1">{"'Sheet1'!$L$16"}</definedName>
    <definedName name="______hu5" hidden="1">{"'Sheet1'!$L$16"}</definedName>
    <definedName name="______hu6" localSheetId="11" hidden="1">{"'Sheet1'!$L$16"}</definedName>
    <definedName name="______hu6" hidden="1">{"'Sheet1'!$L$16"}</definedName>
    <definedName name="______M36" localSheetId="11" hidden="1">{"'Sheet1'!$L$16"}</definedName>
    <definedName name="______M36" hidden="1">{"'Sheet1'!$L$16"}</definedName>
    <definedName name="______PA3" localSheetId="11" hidden="1">{"'Sheet1'!$L$16"}</definedName>
    <definedName name="______PA3" hidden="1">{"'Sheet1'!$L$16"}</definedName>
    <definedName name="______Tru21" localSheetId="11" hidden="1">{"'Sheet1'!$L$16"}</definedName>
    <definedName name="______Tru21" hidden="1">{"'Sheet1'!$L$16"}</definedName>
    <definedName name="_____a1" localSheetId="11" hidden="1">{"'Sheet1'!$L$16"}</definedName>
    <definedName name="_____a1" hidden="1">{"'Sheet1'!$L$16"}</definedName>
    <definedName name="_____B1" localSheetId="11" hidden="1">{"'Sheet1'!$L$16"}</definedName>
    <definedName name="_____B1" hidden="1">{"'Sheet1'!$L$16"}</definedName>
    <definedName name="_____ban2" localSheetId="11" hidden="1">{"'Sheet1'!$L$16"}</definedName>
    <definedName name="_____ban2" hidden="1">{"'Sheet1'!$L$16"}</definedName>
    <definedName name="_____h1" localSheetId="11" hidden="1">{"'Sheet1'!$L$16"}</definedName>
    <definedName name="_____h1" hidden="1">{"'Sheet1'!$L$16"}</definedName>
    <definedName name="_____hu1" localSheetId="11" hidden="1">{"'Sheet1'!$L$16"}</definedName>
    <definedName name="_____hu1" hidden="1">{"'Sheet1'!$L$16"}</definedName>
    <definedName name="_____hu2" localSheetId="11" hidden="1">{"'Sheet1'!$L$16"}</definedName>
    <definedName name="_____hu2" hidden="1">{"'Sheet1'!$L$16"}</definedName>
    <definedName name="_____hu5" localSheetId="11" hidden="1">{"'Sheet1'!$L$16"}</definedName>
    <definedName name="_____hu5" hidden="1">{"'Sheet1'!$L$16"}</definedName>
    <definedName name="_____hu6" localSheetId="11" hidden="1">{"'Sheet1'!$L$16"}</definedName>
    <definedName name="_____hu6" hidden="1">{"'Sheet1'!$L$16"}</definedName>
    <definedName name="_____M36" localSheetId="11" hidden="1">{"'Sheet1'!$L$16"}</definedName>
    <definedName name="_____M36" hidden="1">{"'Sheet1'!$L$16"}</definedName>
    <definedName name="_____NSO2" localSheetId="11" hidden="1">{"'Sheet1'!$L$16"}</definedName>
    <definedName name="_____NSO2" hidden="1">{"'Sheet1'!$L$16"}</definedName>
    <definedName name="_____PA3" localSheetId="11" hidden="1">{"'Sheet1'!$L$16"}</definedName>
    <definedName name="_____PA3" hidden="1">{"'Sheet1'!$L$16"}</definedName>
    <definedName name="_____Tru21" localSheetId="11" hidden="1">{"'Sheet1'!$L$16"}</definedName>
    <definedName name="_____Tru21" hidden="1">{"'Sheet1'!$L$16"}</definedName>
    <definedName name="____NSO2" localSheetId="11" hidden="1">{"'Sheet1'!$L$16"}</definedName>
    <definedName name="____NSO2" hidden="1">{"'Sheet1'!$L$16"}</definedName>
    <definedName name="___CON2">#REF!</definedName>
    <definedName name="___hsm2">1.1289</definedName>
    <definedName name="___isc1">0.035</definedName>
    <definedName name="___isc2">0.02</definedName>
    <definedName name="___isc3">0.054</definedName>
    <definedName name="___NET2" localSheetId="8">#REF!</definedName>
    <definedName name="___NET2" localSheetId="11">#REF!</definedName>
    <definedName name="___NET2">#REF!</definedName>
    <definedName name="___SOC10">0.3456</definedName>
    <definedName name="___SOC8">0.2827</definedName>
    <definedName name="___Sta1">531.877</definedName>
    <definedName name="___Sta2">561.952</definedName>
    <definedName name="___Sta3">712.202</definedName>
    <definedName name="___Sta4">762.202</definedName>
    <definedName name="__boi1">#REF!</definedName>
    <definedName name="__boi2" localSheetId="8">#REF!</definedName>
    <definedName name="__boi2" localSheetId="11">#REF!</definedName>
    <definedName name="__boi2">#REF!</definedName>
    <definedName name="__CON1" localSheetId="8">#REF!</definedName>
    <definedName name="__CON1" localSheetId="11">#REF!</definedName>
    <definedName name="__CON1">#REF!</definedName>
    <definedName name="__CON2" localSheetId="8">#REF!</definedName>
    <definedName name="__CON2" localSheetId="11">#REF!</definedName>
    <definedName name="__CON2">#REF!</definedName>
    <definedName name="__ddn400" localSheetId="8">#REF!</definedName>
    <definedName name="__ddn400" localSheetId="11">#REF!</definedName>
    <definedName name="__ddn400">#REF!</definedName>
    <definedName name="__ddn600" localSheetId="8">#REF!</definedName>
    <definedName name="__ddn600" localSheetId="11">#REF!</definedName>
    <definedName name="__ddn600">#REF!</definedName>
    <definedName name="__hsm2">1.1289</definedName>
    <definedName name="__hso2">#REF!</definedName>
    <definedName name="__IntlFixup" hidden="1">TRUE</definedName>
    <definedName name="__isc1">0.035</definedName>
    <definedName name="__isc2">0.02</definedName>
    <definedName name="__isc3">0.054</definedName>
    <definedName name="__kha1" localSheetId="8">#REF!</definedName>
    <definedName name="__kha1" localSheetId="11">#REF!</definedName>
    <definedName name="__kha1">#REF!</definedName>
    <definedName name="__lap1" localSheetId="8">#REF!</definedName>
    <definedName name="__lap1" localSheetId="11">#REF!</definedName>
    <definedName name="__lap1">#REF!</definedName>
    <definedName name="__lap2" localSheetId="8">#REF!</definedName>
    <definedName name="__lap2" localSheetId="11">#REF!</definedName>
    <definedName name="__lap2">#REF!</definedName>
    <definedName name="__MAC12" localSheetId="8">#REF!</definedName>
    <definedName name="__MAC12" localSheetId="11">#REF!</definedName>
    <definedName name="__MAC12">#REF!</definedName>
    <definedName name="__MAC46" localSheetId="8">#REF!</definedName>
    <definedName name="__MAC46" localSheetId="11">#REF!</definedName>
    <definedName name="__MAC46">#REF!</definedName>
    <definedName name="__NCL100" localSheetId="8">#REF!</definedName>
    <definedName name="__NCL100" localSheetId="11">#REF!</definedName>
    <definedName name="__NCL100">#REF!</definedName>
    <definedName name="__NCL200" localSheetId="8">#REF!</definedName>
    <definedName name="__NCL200" localSheetId="11">#REF!</definedName>
    <definedName name="__NCL200">#REF!</definedName>
    <definedName name="__NCL250" localSheetId="8">#REF!</definedName>
    <definedName name="__NCL250" localSheetId="11">#REF!</definedName>
    <definedName name="__NCL250">#REF!</definedName>
    <definedName name="__NET2" localSheetId="8">#REF!</definedName>
    <definedName name="__NET2" localSheetId="11">#REF!</definedName>
    <definedName name="__NET2">#REF!</definedName>
    <definedName name="__nin190" localSheetId="8">#REF!</definedName>
    <definedName name="__nin190" localSheetId="11">#REF!</definedName>
    <definedName name="__nin190">#REF!</definedName>
    <definedName name="__PA3" localSheetId="8" hidden="1">{"'Sheet1'!$L$16"}</definedName>
    <definedName name="__PA3" localSheetId="11" hidden="1">{"'Sheet1'!$L$16"}</definedName>
    <definedName name="__PA3" hidden="1">{"'Sheet1'!$L$16"}</definedName>
    <definedName name="__sc1" localSheetId="8">#REF!</definedName>
    <definedName name="__sc1" localSheetId="11">#REF!</definedName>
    <definedName name="__sc1">#REF!</definedName>
    <definedName name="__SC2" localSheetId="8">#REF!</definedName>
    <definedName name="__SC2" localSheetId="11">#REF!</definedName>
    <definedName name="__SC2">#REF!</definedName>
    <definedName name="__sc3" localSheetId="8">#REF!</definedName>
    <definedName name="__sc3" localSheetId="11">#REF!</definedName>
    <definedName name="__sc3">#REF!</definedName>
    <definedName name="__SN3" localSheetId="8">#REF!</definedName>
    <definedName name="__SN3" localSheetId="11">#REF!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TK155" localSheetId="8">#REF!</definedName>
    <definedName name="__TK155" localSheetId="11">#REF!</definedName>
    <definedName name="__TK155">#REF!</definedName>
    <definedName name="__TK422" localSheetId="8">#REF!</definedName>
    <definedName name="__TK422" localSheetId="11">#REF!</definedName>
    <definedName name="__TK422">#REF!</definedName>
    <definedName name="__TL1" localSheetId="8">#REF!</definedName>
    <definedName name="__TL1" localSheetId="11">#REF!</definedName>
    <definedName name="__TL1">#REF!</definedName>
    <definedName name="__TL2" localSheetId="8">#REF!</definedName>
    <definedName name="__TL2" localSheetId="11">#REF!</definedName>
    <definedName name="__TL2">#REF!</definedName>
    <definedName name="__TL3" localSheetId="8">#REF!</definedName>
    <definedName name="__TL3" localSheetId="11">#REF!</definedName>
    <definedName name="__TL3">#REF!</definedName>
    <definedName name="__TLA120" localSheetId="8">#REF!</definedName>
    <definedName name="__TLA120" localSheetId="11">#REF!</definedName>
    <definedName name="__TLA120">#REF!</definedName>
    <definedName name="__TLA35" localSheetId="8">#REF!</definedName>
    <definedName name="__TLA35" localSheetId="11">#REF!</definedName>
    <definedName name="__TLA35">#REF!</definedName>
    <definedName name="__TLA50" localSheetId="8">#REF!</definedName>
    <definedName name="__TLA50" localSheetId="11">#REF!</definedName>
    <definedName name="__TLA50">#REF!</definedName>
    <definedName name="__TLA70" localSheetId="8">#REF!</definedName>
    <definedName name="__TLA70" localSheetId="11">#REF!</definedName>
    <definedName name="__TLA70">#REF!</definedName>
    <definedName name="__TLA95" localSheetId="8">#REF!</definedName>
    <definedName name="__TLA95" localSheetId="11">#REF!</definedName>
    <definedName name="__TLA95">#REF!</definedName>
    <definedName name="__tz593" localSheetId="8">#REF!</definedName>
    <definedName name="__tz593" localSheetId="11">#REF!</definedName>
    <definedName name="__tz593">#REF!</definedName>
    <definedName name="__VL100" localSheetId="8">#REF!</definedName>
    <definedName name="__VL100" localSheetId="11">#REF!</definedName>
    <definedName name="__VL100">#REF!</definedName>
    <definedName name="__VL250" localSheetId="8">#REF!</definedName>
    <definedName name="__VL250" localSheetId="11">#REF!</definedName>
    <definedName name="__VL250">#REF!</definedName>
    <definedName name="_1">#N/A</definedName>
    <definedName name="_1000A01">#N/A</definedName>
    <definedName name="_1BA2500">#REF!</definedName>
    <definedName name="_1BA3250" localSheetId="8">#REF!</definedName>
    <definedName name="_1BA3250" localSheetId="11">#REF!</definedName>
    <definedName name="_1BA3250">#REF!</definedName>
    <definedName name="_1BA400P" localSheetId="8">#REF!</definedName>
    <definedName name="_1BA400P" localSheetId="11">#REF!</definedName>
    <definedName name="_1BA400P">#REF!</definedName>
    <definedName name="_1CAP001" localSheetId="8">#REF!</definedName>
    <definedName name="_1CAP001" localSheetId="11">#REF!</definedName>
    <definedName name="_1CAP001">#REF!</definedName>
    <definedName name="_1DAU002" localSheetId="8">#REF!</definedName>
    <definedName name="_1DAU002" localSheetId="11">#REF!</definedName>
    <definedName name="_1DAU002">#REF!</definedName>
    <definedName name="_1DDAY03" localSheetId="8">#REF!</definedName>
    <definedName name="_1DDAY03" localSheetId="11">#REF!</definedName>
    <definedName name="_1DDAY03">#REF!</definedName>
    <definedName name="_1DDTT01" localSheetId="8">#REF!</definedName>
    <definedName name="_1DDTT01" localSheetId="11">#REF!</definedName>
    <definedName name="_1DDTT01">#REF!</definedName>
    <definedName name="_1FCO101" localSheetId="8">#REF!</definedName>
    <definedName name="_1FCO101" localSheetId="11">#REF!</definedName>
    <definedName name="_1FCO101">#REF!</definedName>
    <definedName name="_1GIA101" localSheetId="8">#REF!</definedName>
    <definedName name="_1GIA101" localSheetId="11">#REF!</definedName>
    <definedName name="_1GIA101">#REF!</definedName>
    <definedName name="_1LA1001" localSheetId="8">#REF!</definedName>
    <definedName name="_1LA1001" localSheetId="11">#REF!</definedName>
    <definedName name="_1LA1001">#REF!</definedName>
    <definedName name="_1MCCBO2" localSheetId="8">#REF!</definedName>
    <definedName name="_1MCCBO2" localSheetId="11">#REF!</definedName>
    <definedName name="_1MCCBO2">#REF!</definedName>
    <definedName name="_1PKCAP1" localSheetId="8">#REF!</definedName>
    <definedName name="_1PKCAP1" localSheetId="11">#REF!</definedName>
    <definedName name="_1PKCAP1">#REF!</definedName>
    <definedName name="_1PKTT01" localSheetId="8">#REF!</definedName>
    <definedName name="_1PKTT01" localSheetId="11">#REF!</definedName>
    <definedName name="_1PKTT01">#REF!</definedName>
    <definedName name="_1TCD101" localSheetId="8">#REF!</definedName>
    <definedName name="_1TCD101" localSheetId="11">#REF!</definedName>
    <definedName name="_1TCD101">#REF!</definedName>
    <definedName name="_1TCD201" localSheetId="8">#REF!</definedName>
    <definedName name="_1TCD201" localSheetId="11">#REF!</definedName>
    <definedName name="_1TCD201">#REF!</definedName>
    <definedName name="_1TD2001" localSheetId="8">#REF!</definedName>
    <definedName name="_1TD2001" localSheetId="11">#REF!</definedName>
    <definedName name="_1TD2001">#REF!</definedName>
    <definedName name="_1TIHT01" localSheetId="8">#REF!</definedName>
    <definedName name="_1TIHT01" localSheetId="11">#REF!</definedName>
    <definedName name="_1TIHT01">#REF!</definedName>
    <definedName name="_1TRU121" localSheetId="8">#REF!</definedName>
    <definedName name="_1TRU121" localSheetId="11">#REF!</definedName>
    <definedName name="_1TRU121">#REF!</definedName>
    <definedName name="_2">#N/A</definedName>
    <definedName name="_2DAL201">#REF!</definedName>
    <definedName name="_3BLXMD" localSheetId="8">#REF!</definedName>
    <definedName name="_3BLXMD" localSheetId="11">#REF!</definedName>
    <definedName name="_3BLXMD">#REF!</definedName>
    <definedName name="_3TU0609" localSheetId="8">#REF!</definedName>
    <definedName name="_3TU0609" localSheetId="11">#REF!</definedName>
    <definedName name="_3TU0609">#REF!</definedName>
    <definedName name="_40x4">5100</definedName>
    <definedName name="_4CNT240" localSheetId="8">#REF!</definedName>
    <definedName name="_4CNT240" localSheetId="11">#REF!</definedName>
    <definedName name="_4CNT240">#REF!</definedName>
    <definedName name="_4CTL240" localSheetId="8">#REF!</definedName>
    <definedName name="_4CTL240" localSheetId="11">#REF!</definedName>
    <definedName name="_4CTL240">#REF!</definedName>
    <definedName name="_4FCO100" localSheetId="8">#REF!</definedName>
    <definedName name="_4FCO100" localSheetId="11">#REF!</definedName>
    <definedName name="_4FCO100">#REF!</definedName>
    <definedName name="_4HDCTT4" localSheetId="8">#REF!</definedName>
    <definedName name="_4HDCTT4" localSheetId="11">#REF!</definedName>
    <definedName name="_4HDCTT4">#REF!</definedName>
    <definedName name="_4HNCTT4" localSheetId="8">#REF!</definedName>
    <definedName name="_4HNCTT4" localSheetId="11">#REF!</definedName>
    <definedName name="_4HNCTT4">#REF!</definedName>
    <definedName name="_4LBCO01" localSheetId="8">#REF!</definedName>
    <definedName name="_4LBCO01" localSheetId="11">#REF!</definedName>
    <definedName name="_4LBCO01">#REF!</definedName>
    <definedName name="_A4" localSheetId="11" hidden="1">{"'Sheet1'!$L$16"}</definedName>
    <definedName name="_A4" hidden="1">{"'Sheet1'!$L$16"}</definedName>
    <definedName name="_bac3">12413</definedName>
    <definedName name="_bac4">13529</definedName>
    <definedName name="_bac5">15483</definedName>
    <definedName name="_boi2">#REF!</definedName>
    <definedName name="_Builtin155" hidden="1">#N/A</definedName>
    <definedName name="_C_Lphi_4ab" localSheetId="8">#REF!</definedName>
    <definedName name="_C_Lphi_4ab" localSheetId="11">#REF!</definedName>
    <definedName name="_C_Lphi_4ab">#REF!</definedName>
    <definedName name="_CON1" localSheetId="8">#REF!</definedName>
    <definedName name="_CON1" localSheetId="11">#REF!</definedName>
    <definedName name="_CON1">#REF!</definedName>
    <definedName name="_CON2" localSheetId="8">#REF!</definedName>
    <definedName name="_CON2" localSheetId="11">#REF!</definedName>
    <definedName name="_CON2">#REF!</definedName>
    <definedName name="_CPhi_Bhiem" localSheetId="8">#REF!</definedName>
    <definedName name="_CPhi_Bhiem" localSheetId="11">#REF!</definedName>
    <definedName name="_CPhi_Bhiem">#REF!</definedName>
    <definedName name="_CPhi_BQLDA" localSheetId="8">#REF!</definedName>
    <definedName name="_CPhi_BQLDA" localSheetId="11">#REF!</definedName>
    <definedName name="_CPhi_BQLDA">#REF!</definedName>
    <definedName name="_CPhi_DBaoGT" localSheetId="8">#REF!</definedName>
    <definedName name="_CPhi_DBaoGT" localSheetId="11">#REF!</definedName>
    <definedName name="_CPhi_DBaoGT">#REF!</definedName>
    <definedName name="_CPhi_Kdinh" localSheetId="8">#REF!</definedName>
    <definedName name="_CPhi_Kdinh" localSheetId="11">#REF!</definedName>
    <definedName name="_CPhi_Kdinh">#REF!</definedName>
    <definedName name="_CPhi_Nthu_KThanh" localSheetId="8">#REF!</definedName>
    <definedName name="_CPhi_Nthu_KThanh" localSheetId="11">#REF!</definedName>
    <definedName name="_CPhi_Nthu_KThanh">#REF!</definedName>
    <definedName name="_CPhi_QToan" localSheetId="8">#REF!</definedName>
    <definedName name="_CPhi_QToan" localSheetId="11">#REF!</definedName>
    <definedName name="_CPhi_QToan">#REF!</definedName>
    <definedName name="_CPhiTKe_13" localSheetId="8">#REF!</definedName>
    <definedName name="_CPhiTKe_13" localSheetId="11">#REF!</definedName>
    <definedName name="_CPhiTKe_13">#REF!</definedName>
    <definedName name="_ddn400" localSheetId="8">#REF!</definedName>
    <definedName name="_ddn400" localSheetId="11">#REF!</definedName>
    <definedName name="_ddn400">#REF!</definedName>
    <definedName name="_ddn600" localSheetId="8">#REF!</definedName>
    <definedName name="_ddn600" localSheetId="11">#REF!</definedName>
    <definedName name="_ddn600">#REF!</definedName>
    <definedName name="_xlnm._FilterDatabase" hidden="1">#REF!</definedName>
    <definedName name="_h10" localSheetId="8" hidden="1">{#N/A,#N/A,FALSE,"Chi tiÆt"}</definedName>
    <definedName name="_h10" localSheetId="11" hidden="1">{#N/A,#N/A,FALSE,"Chi tiÆt"}</definedName>
    <definedName name="_h10" hidden="1">{#N/A,#N/A,FALSE,"Chi tiÆt"}</definedName>
    <definedName name="_h2" localSheetId="8" hidden="1">{"'Sheet1'!$L$16"}</definedName>
    <definedName name="_h2" localSheetId="11" hidden="1">{"'Sheet1'!$L$16"}</definedName>
    <definedName name="_h2" hidden="1">{"'Sheet1'!$L$16"}</definedName>
    <definedName name="_h3" localSheetId="8" hidden="1">{"'Sheet1'!$L$16"}</definedName>
    <definedName name="_h3" localSheetId="11" hidden="1">{"'Sheet1'!$L$16"}</definedName>
    <definedName name="_h3" hidden="1">{"'Sheet1'!$L$16"}</definedName>
    <definedName name="_h5" localSheetId="8" hidden="1">{"'Sheet1'!$L$16"}</definedName>
    <definedName name="_h5" localSheetId="11" hidden="1">{"'Sheet1'!$L$16"}</definedName>
    <definedName name="_h5" hidden="1">{"'Sheet1'!$L$16"}</definedName>
    <definedName name="_h6" localSheetId="8" hidden="1">{"'Sheet1'!$L$16"}</definedName>
    <definedName name="_h6" localSheetId="11" hidden="1">{"'Sheet1'!$L$16"}</definedName>
    <definedName name="_h6" hidden="1">{"'Sheet1'!$L$16"}</definedName>
    <definedName name="_h7" localSheetId="8" hidden="1">{"'Sheet1'!$L$16"}</definedName>
    <definedName name="_h7" localSheetId="11" hidden="1">{"'Sheet1'!$L$16"}</definedName>
    <definedName name="_h7" hidden="1">{"'Sheet1'!$L$16"}</definedName>
    <definedName name="_h8" localSheetId="8" hidden="1">{"'Sheet1'!$L$16"}</definedName>
    <definedName name="_h8" localSheetId="11" hidden="1">{"'Sheet1'!$L$16"}</definedName>
    <definedName name="_h8" hidden="1">{"'Sheet1'!$L$16"}</definedName>
    <definedName name="_h9" localSheetId="8" hidden="1">{"'Sheet1'!$L$16"}</definedName>
    <definedName name="_h9" localSheetId="11" hidden="1">{"'Sheet1'!$L$16"}</definedName>
    <definedName name="_h9" hidden="1">{"'Sheet1'!$L$16"}</definedName>
    <definedName name="_hsm2">1.1289</definedName>
    <definedName name="_hso2" localSheetId="8">#REF!</definedName>
    <definedName name="_hso2" localSheetId="11">#REF!</definedName>
    <definedName name="_hso2">#REF!</definedName>
    <definedName name="_isc1">0.035</definedName>
    <definedName name="_isc2">0.02</definedName>
    <definedName name="_isc3">0.054</definedName>
    <definedName name="_Key1" localSheetId="8" hidden="1">#REF!</definedName>
    <definedName name="_Key1" localSheetId="11" hidden="1">#REF!</definedName>
    <definedName name="_Key1" hidden="1">#REF!</definedName>
    <definedName name="_Key2" localSheetId="8" hidden="1">#REF!</definedName>
    <definedName name="_Key2" localSheetId="11" hidden="1">#REF!</definedName>
    <definedName name="_Key2" hidden="1">#REF!</definedName>
    <definedName name="_kha1" localSheetId="8">#REF!</definedName>
    <definedName name="_kha1" localSheetId="11">#REF!</definedName>
    <definedName name="_kha1">#REF!</definedName>
    <definedName name="_L1234" localSheetId="11" hidden="1">{"'Sheet1'!$L$16"}</definedName>
    <definedName name="_L1234" hidden="1">{"'Sheet1'!$L$16"}</definedName>
    <definedName name="_Lan1" localSheetId="11" hidden="1">{"'Sheet1'!$L$16"}</definedName>
    <definedName name="_Lan1" hidden="1">{"'Sheet1'!$L$16"}</definedName>
    <definedName name="_LAN3" localSheetId="11" hidden="1">{"'Sheet1'!$L$16"}</definedName>
    <definedName name="_LAN3" hidden="1">{"'Sheet1'!$L$16"}</definedName>
    <definedName name="_lap1" localSheetId="8">#REF!</definedName>
    <definedName name="_lap1" localSheetId="11">#REF!</definedName>
    <definedName name="_lap1">#REF!</definedName>
    <definedName name="_lap2" localSheetId="8">#REF!</definedName>
    <definedName name="_lap2" localSheetId="11">#REF!</definedName>
    <definedName name="_lap2">#REF!</definedName>
    <definedName name="_MAC12" localSheetId="8">#REF!</definedName>
    <definedName name="_MAC12" localSheetId="11">#REF!</definedName>
    <definedName name="_MAC12">#REF!</definedName>
    <definedName name="_MAC46" localSheetId="8">#REF!</definedName>
    <definedName name="_MAC46" localSheetId="11">#REF!</definedName>
    <definedName name="_MAC46">#REF!</definedName>
    <definedName name="_NCL100" localSheetId="8">#REF!</definedName>
    <definedName name="_NCL100" localSheetId="11">#REF!</definedName>
    <definedName name="_NCL100">#REF!</definedName>
    <definedName name="_NCL200" localSheetId="8">#REF!</definedName>
    <definedName name="_NCL200" localSheetId="11">#REF!</definedName>
    <definedName name="_NCL200">#REF!</definedName>
    <definedName name="_NCL250" localSheetId="8">#REF!</definedName>
    <definedName name="_NCL250" localSheetId="11">#REF!</definedName>
    <definedName name="_NCL250">#REF!</definedName>
    <definedName name="_NET2" localSheetId="8">#REF!</definedName>
    <definedName name="_NET2" localSheetId="11">#REF!</definedName>
    <definedName name="_NET2">#REF!</definedName>
    <definedName name="_nin190" localSheetId="8">#REF!</definedName>
    <definedName name="_nin190" localSheetId="11">#REF!</definedName>
    <definedName name="_nin190">#REF!</definedName>
    <definedName name="_Order1" hidden="1">255</definedName>
    <definedName name="_Order2" hidden="1">255</definedName>
    <definedName name="_QLO7" hidden="1">#N/A</definedName>
    <definedName name="_SC2">#REF!</definedName>
    <definedName name="_sc3" localSheetId="8">#REF!</definedName>
    <definedName name="_sc3" localSheetId="11">#REF!</definedName>
    <definedName name="_sc3">#REF!</definedName>
    <definedName name="_SN3" localSheetId="8">#REF!</definedName>
    <definedName name="_SN3" localSheetId="11">#REF!</definedName>
    <definedName name="_SN3">#REF!</definedName>
    <definedName name="_SOC10">0.3456</definedName>
    <definedName name="_SOC8">0.2827</definedName>
    <definedName name="_Sortmoi" hidden="1">#N/A</definedName>
    <definedName name="_Sta1">531.877</definedName>
    <definedName name="_Sta2">561.952</definedName>
    <definedName name="_Sta3">712.202</definedName>
    <definedName name="_Sta4">762.202</definedName>
    <definedName name="_TK422">#REF!</definedName>
    <definedName name="_TL1" localSheetId="8">#REF!</definedName>
    <definedName name="_TL1" localSheetId="11">#REF!</definedName>
    <definedName name="_TL1">#REF!</definedName>
    <definedName name="_TL2" localSheetId="8">#REF!</definedName>
    <definedName name="_TL2" localSheetId="11">#REF!</definedName>
    <definedName name="_TL2">#REF!</definedName>
    <definedName name="_TL3" localSheetId="8">#REF!</definedName>
    <definedName name="_TL3" localSheetId="11">#REF!</definedName>
    <definedName name="_TL3">#REF!</definedName>
    <definedName name="_TLA120" localSheetId="8">#REF!</definedName>
    <definedName name="_TLA120" localSheetId="11">#REF!</definedName>
    <definedName name="_TLA120">#REF!</definedName>
    <definedName name="_TLA35" localSheetId="8">#REF!</definedName>
    <definedName name="_TLA35" localSheetId="11">#REF!</definedName>
    <definedName name="_TLA35">#REF!</definedName>
    <definedName name="_TLA50" localSheetId="8">#REF!</definedName>
    <definedName name="_TLA50" localSheetId="11">#REF!</definedName>
    <definedName name="_TLA50">#REF!</definedName>
    <definedName name="_TLA70" localSheetId="8">#REF!</definedName>
    <definedName name="_TLA70" localSheetId="11">#REF!</definedName>
    <definedName name="_TLA70">#REF!</definedName>
    <definedName name="_TLA95" localSheetId="8">#REF!</definedName>
    <definedName name="_TLA95" localSheetId="11">#REF!</definedName>
    <definedName name="_TLA95">#REF!</definedName>
    <definedName name="_tq2" localSheetId="8">#REF!</definedName>
    <definedName name="_tq2" localSheetId="11">#REF!</definedName>
    <definedName name="_tq2">#REF!</definedName>
    <definedName name="_tz593" localSheetId="8">#REF!</definedName>
    <definedName name="_tz593" localSheetId="11">#REF!</definedName>
    <definedName name="_tz593">#REF!</definedName>
    <definedName name="_VL100" localSheetId="8">#REF!</definedName>
    <definedName name="_VL100" localSheetId="11">#REF!</definedName>
    <definedName name="_VL100">#REF!</definedName>
    <definedName name="_VL250" localSheetId="8">#REF!</definedName>
    <definedName name="_VL250" localSheetId="11">#REF!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8">#REF!</definedName>
    <definedName name="a1.1" localSheetId="11">#REF!</definedName>
    <definedName name="a1.1">#REF!</definedName>
    <definedName name="A120_" localSheetId="8">#REF!</definedName>
    <definedName name="A120_" localSheetId="11">#REF!</definedName>
    <definedName name="A120_">#REF!</definedName>
    <definedName name="a1moi" localSheetId="11" hidden="1">{"'Sheet1'!$L$16"}</definedName>
    <definedName name="a1moi" hidden="1">{"'Sheet1'!$L$16"}</definedName>
    <definedName name="a277Print_Titles" localSheetId="8">#REF!</definedName>
    <definedName name="a277Print_Titles" localSheetId="11">#REF!</definedName>
    <definedName name="a277Print_Titles">#REF!</definedName>
    <definedName name="A35_" localSheetId="8">#REF!</definedName>
    <definedName name="A35_" localSheetId="11">#REF!</definedName>
    <definedName name="A35_">#REF!</definedName>
    <definedName name="A50_" localSheetId="8">#REF!</definedName>
    <definedName name="A50_" localSheetId="11">#REF!</definedName>
    <definedName name="A50_">#REF!</definedName>
    <definedName name="A70_" localSheetId="8">#REF!</definedName>
    <definedName name="A70_" localSheetId="11">#REF!</definedName>
    <definedName name="A70_">#REF!</definedName>
    <definedName name="A95_" localSheetId="8">#REF!</definedName>
    <definedName name="A95_" localSheetId="11">#REF!</definedName>
    <definedName name="A95_">#REF!</definedName>
    <definedName name="AB">#REF!</definedName>
    <definedName name="AC120_" localSheetId="8">#REF!</definedName>
    <definedName name="AC120_" localSheetId="11">#REF!</definedName>
    <definedName name="AC120_">#REF!</definedName>
    <definedName name="AC35_" localSheetId="8">#REF!</definedName>
    <definedName name="AC35_" localSheetId="11">#REF!</definedName>
    <definedName name="AC35_">#REF!</definedName>
    <definedName name="AC50_" localSheetId="8">#REF!</definedName>
    <definedName name="AC50_" localSheetId="11">#REF!</definedName>
    <definedName name="AC50_">#REF!</definedName>
    <definedName name="AC70_" localSheetId="8">#REF!</definedName>
    <definedName name="AC70_" localSheetId="11">#REF!</definedName>
    <definedName name="AC70_">#REF!</definedName>
    <definedName name="AC95_" localSheetId="8">#REF!</definedName>
    <definedName name="AC95_" localSheetId="11">#REF!</definedName>
    <definedName name="AC95_">#REF!</definedName>
    <definedName name="ACCCC" localSheetId="8">#REF!</definedName>
    <definedName name="ACCCC" localSheetId="11">#REF!</definedName>
    <definedName name="ACCCC">#REF!</definedName>
    <definedName name="AccessDatabase" hidden="1">"C:\My Documents\LeBinh\Xls\VP Cong ty\FORM.mdb"</definedName>
    <definedName name="ALPIN">#N/A</definedName>
    <definedName name="ALPJYOU">#N/A</definedName>
    <definedName name="ALPTOI">#N/A</definedName>
    <definedName name="anscount" hidden="1">3</definedName>
    <definedName name="B.nuamat">7.25</definedName>
    <definedName name="bac3.5">12971</definedName>
    <definedName name="bac3.7">13180</definedName>
    <definedName name="bac4.5">14925</definedName>
    <definedName name="bbtc">#REF!</definedName>
    <definedName name="bdd">1.5</definedName>
    <definedName name="bé_x_y_dùng">#REF!</definedName>
    <definedName name="Bm">3.5</definedName>
    <definedName name="Bn">6.5</definedName>
    <definedName name="BQP">'[1]BANCO (3)'!$N$124</definedName>
    <definedName name="BTRAM" localSheetId="8">#REF!</definedName>
    <definedName name="BTRAM" localSheetId="11">#REF!</definedName>
    <definedName name="BTRAM">#REF!</definedName>
    <definedName name="Bulongma">8700</definedName>
    <definedName name="C.doc1">540</definedName>
    <definedName name="C.doc2">740</definedName>
    <definedName name="c_n">#REF!</definedName>
    <definedName name="CACAU">298161</definedName>
    <definedName name="CATIN">#N/A</definedName>
    <definedName name="CATJYOU">#N/A</definedName>
    <definedName name="CATREC">#N/A</definedName>
    <definedName name="CATSYU">#N/A</definedName>
    <definedName name="CCS" localSheetId="8">#REF!</definedName>
    <definedName name="CCS" localSheetId="11">#REF!</definedName>
    <definedName name="CCS">#REF!</definedName>
    <definedName name="CDTK_tim">31.77</definedName>
    <definedName name="cfk">#REF!</definedName>
    <definedName name="chi_tiÕt_vËt_liÖu___nh_n_c_ng___m_y_thi_c_ng" localSheetId="8">#REF!</definedName>
    <definedName name="chi_tiÕt_vËt_liÖu___nh_n_c_ng___m_y_thi_c_ng" localSheetId="11">#REF!</definedName>
    <definedName name="chi_tiÕt_vËt_liÖu___nh_n_c_ng___m_y_thi_c_ng">#REF!</definedName>
    <definedName name="chung">66</definedName>
    <definedName name="chungloainhapthan" localSheetId="8">#REF!</definedName>
    <definedName name="chungloainhapthan" localSheetId="11">#REF!</definedName>
    <definedName name="chungloainhapthan">#REF!</definedName>
    <definedName name="chungloaiXNT" localSheetId="8">#REF!</definedName>
    <definedName name="chungloaiXNT" localSheetId="11">#REF!</definedName>
    <definedName name="chungloaiXNT">#REF!</definedName>
    <definedName name="chungloaixuatthan" localSheetId="8">#REF!</definedName>
    <definedName name="chungloaixuatthan" localSheetId="11">#REF!</definedName>
    <definedName name="chungloaixuatthan">#REF!</definedName>
    <definedName name="chuong_phuluc_35_name" localSheetId="5">'38'!$A$3</definedName>
    <definedName name="CLVC3">0.1</definedName>
    <definedName name="CLVCTB">#REF!</definedName>
    <definedName name="CLVL" localSheetId="8">#REF!</definedName>
    <definedName name="CLVL" localSheetId="11">#REF!</definedName>
    <definedName name="CLVL">#REF!</definedName>
    <definedName name="Co" localSheetId="8">#REF!</definedName>
    <definedName name="Co" localSheetId="11">#REF!</definedName>
    <definedName name="Co">#REF!</definedName>
    <definedName name="co." localSheetId="8">#REF!</definedName>
    <definedName name="co." localSheetId="11">#REF!</definedName>
    <definedName name="co.">#REF!</definedName>
    <definedName name="co.." localSheetId="8">#REF!</definedName>
    <definedName name="co.." localSheetId="11">#REF!</definedName>
    <definedName name="co..">#REF!</definedName>
    <definedName name="Cöï_ly_vaän_chuyeãn" localSheetId="8">#REF!</definedName>
    <definedName name="Cöï_ly_vaän_chuyeãn" localSheetId="11">#REF!</definedName>
    <definedName name="Cöï_ly_vaän_chuyeãn">#REF!</definedName>
    <definedName name="CÖÏ_LY_VAÄN_CHUYEÅN" localSheetId="8">#REF!</definedName>
    <definedName name="CÖÏ_LY_VAÄN_CHUYEÅN" localSheetId="11">#REF!</definedName>
    <definedName name="CÖÏ_LY_VAÄN_CHUYEÅN">#REF!</definedName>
    <definedName name="COMMON" localSheetId="8">#REF!</definedName>
    <definedName name="COMMON" localSheetId="11">#REF!</definedName>
    <definedName name="COMMON">#REF!</definedName>
    <definedName name="CON_EQP_COS" localSheetId="8">#REF!</definedName>
    <definedName name="CON_EQP_COS" localSheetId="11">#REF!</definedName>
    <definedName name="CON_EQP_COS">#REF!</definedName>
    <definedName name="CON_EQP_COST" localSheetId="8">#REF!</definedName>
    <definedName name="CON_EQP_COST" localSheetId="11">#REF!</definedName>
    <definedName name="CON_EQP_COST">#REF!</definedName>
    <definedName name="Cong_HM_DTCT" localSheetId="8">#REF!</definedName>
    <definedName name="Cong_HM_DTCT" localSheetId="11">#REF!</definedName>
    <definedName name="Cong_HM_DTCT">#REF!</definedName>
    <definedName name="Cong_M_DTCT" localSheetId="8">#REF!</definedName>
    <definedName name="Cong_M_DTCT" localSheetId="11">#REF!</definedName>
    <definedName name="Cong_M_DTCT">#REF!</definedName>
    <definedName name="Cong_NC_DTCT" localSheetId="8">#REF!</definedName>
    <definedName name="Cong_NC_DTCT" localSheetId="11">#REF!</definedName>
    <definedName name="Cong_NC_DTCT">#REF!</definedName>
    <definedName name="Cong_VL_DTCT" localSheetId="8">#REF!</definedName>
    <definedName name="Cong_VL_DTCT" localSheetId="11">#REF!</definedName>
    <definedName name="Cong_VL_DTCT">#REF!</definedName>
    <definedName name="Cotsatma">9726</definedName>
    <definedName name="Cotthepma">9726</definedName>
    <definedName name="CPVC100">#REF!</definedName>
    <definedName name="CRD" localSheetId="8">#REF!</definedName>
    <definedName name="CRD" localSheetId="11">#REF!</definedName>
    <definedName name="CRD">#REF!</definedName>
    <definedName name="CS">#REF!</definedName>
    <definedName name="csddg1p">#REF!</definedName>
    <definedName name="csddt1p" localSheetId="8">#REF!</definedName>
    <definedName name="csddt1p" localSheetId="11">#REF!</definedName>
    <definedName name="csddt1p">#REF!</definedName>
    <definedName name="csht3p" localSheetId="8">#REF!</definedName>
    <definedName name="csht3p" localSheetId="11">#REF!</definedName>
    <definedName name="csht3p">#REF!</definedName>
    <definedName name="CT_50" localSheetId="8">#REF!</definedName>
    <definedName name="CT_50" localSheetId="11">#REF!</definedName>
    <definedName name="CT_50">#REF!</definedName>
    <definedName name="CT_MCX" localSheetId="8">#REF!</definedName>
    <definedName name="CT_MCX" localSheetId="11">#REF!</definedName>
    <definedName name="CT_MCX">#REF!</definedName>
    <definedName name="CTY_TNHH_SX_TM__NHÖ_QUYEÀN">#N/A</definedName>
    <definedName name="cu_ly">#REF!</definedName>
    <definedName name="CuLy" localSheetId="8">#REF!</definedName>
    <definedName name="CuLy" localSheetId="11">#REF!</definedName>
    <definedName name="CuLy">#REF!</definedName>
    <definedName name="CuLy_Q" localSheetId="8">#REF!</definedName>
    <definedName name="CuLy_Q" localSheetId="11">#REF!</definedName>
    <definedName name="CuLy_Q">#REF!</definedName>
    <definedName name="cuoc_vc" localSheetId="8">#REF!</definedName>
    <definedName name="cuoc_vc" localSheetId="11">#REF!</definedName>
    <definedName name="cuoc_vc">#REF!</definedName>
    <definedName name="CuocVC" localSheetId="8">#REF!</definedName>
    <definedName name="CuocVC" localSheetId="11">#REF!</definedName>
    <definedName name="CuocVC">#REF!</definedName>
    <definedName name="CURRENCY" localSheetId="8">#REF!</definedName>
    <definedName name="CURRENCY" localSheetId="11">#REF!</definedName>
    <definedName name="CURRENCY">#REF!</definedName>
    <definedName name="CVC_Q" localSheetId="8">#REF!</definedName>
    <definedName name="CVC_Q" localSheetId="11">#REF!</definedName>
    <definedName name="CVC_Q">#REF!</definedName>
    <definedName name="cx" localSheetId="8">#REF!</definedName>
    <definedName name="cx" localSheetId="11">#REF!</definedName>
    <definedName name="cx">#REF!</definedName>
    <definedName name="d_" localSheetId="8">#REF!</definedName>
    <definedName name="d_" localSheetId="11">#REF!</definedName>
    <definedName name="d_">#REF!</definedName>
    <definedName name="D_7101A_B" localSheetId="8">#REF!</definedName>
    <definedName name="D_7101A_B" localSheetId="11">#REF!</definedName>
    <definedName name="D_7101A_B">#REF!</definedName>
    <definedName name="D_n" localSheetId="8">#REF!</definedName>
    <definedName name="D_n" localSheetId="11">#REF!</definedName>
    <definedName name="D_n">#REF!</definedName>
    <definedName name="da" localSheetId="8">#REF!</definedName>
    <definedName name="da" localSheetId="11">#REF!</definedName>
    <definedName name="da">#REF!</definedName>
    <definedName name="dam_24" localSheetId="8">#REF!</definedName>
    <definedName name="dam_24" localSheetId="11">#REF!</definedName>
    <definedName name="dam_24">#REF!</definedName>
    <definedName name="DamNgang" localSheetId="8">#REF!</definedName>
    <definedName name="DamNgang" localSheetId="11">#REF!</definedName>
    <definedName name="DamNgang">#REF!</definedName>
    <definedName name="danhmuc" localSheetId="8">#REF!</definedName>
    <definedName name="danhmuc" localSheetId="11">#REF!</definedName>
    <definedName name="danhmuc">#REF!</definedName>
    <definedName name="danhmucN" localSheetId="8">#REF!</definedName>
    <definedName name="danhmucN" localSheetId="11">#REF!</definedName>
    <definedName name="danhmucN">#REF!</definedName>
    <definedName name="data" localSheetId="8">#REF!</definedName>
    <definedName name="data" localSheetId="11">#REF!</definedName>
    <definedName name="data">#REF!</definedName>
    <definedName name="DATA_DATA2_List" localSheetId="8">#REF!</definedName>
    <definedName name="DATA_DATA2_List" localSheetId="11">#REF!</definedName>
    <definedName name="DATA_DATA2_List">#REF!</definedName>
    <definedName name="data1" localSheetId="8">#REF!</definedName>
    <definedName name="data1" localSheetId="11">#REF!</definedName>
    <definedName name="data1">#REF!</definedName>
    <definedName name="Data11" localSheetId="8">#REF!</definedName>
    <definedName name="Data11" localSheetId="11">#REF!</definedName>
    <definedName name="Data11">#REF!</definedName>
    <definedName name="Data41" localSheetId="8">#REF!</definedName>
    <definedName name="Data41" localSheetId="11">#REF!</definedName>
    <definedName name="Data41">#REF!</definedName>
    <definedName name="data5" localSheetId="8">#REF!</definedName>
    <definedName name="data5" localSheetId="11">#REF!</definedName>
    <definedName name="data5">#REF!</definedName>
    <definedName name="data6" localSheetId="8">#REF!</definedName>
    <definedName name="data6" localSheetId="11">#REF!</definedName>
    <definedName name="data6">#REF!</definedName>
    <definedName name="data7" localSheetId="8">#REF!</definedName>
    <definedName name="data7" localSheetId="11">#REF!</definedName>
    <definedName name="data7">#REF!</definedName>
    <definedName name="data8" localSheetId="8">#REF!</definedName>
    <definedName name="data8" localSheetId="11">#REF!</definedName>
    <definedName name="data8">#REF!</definedName>
    <definedName name="_xlnm.Database" localSheetId="8">#REF!</definedName>
    <definedName name="_xlnm.Database" localSheetId="11">#REF!</definedName>
    <definedName name="_xlnm.Database">#REF!</definedName>
    <definedName name="DataFilter_7">#N/A</definedName>
    <definedName name="DataSort_7">#N/A</definedName>
    <definedName name="DCL_22">12117600</definedName>
    <definedName name="DCL_35">25490000</definedName>
    <definedName name="dddem">0.1</definedName>
    <definedName name="DEMI1">#N/A</definedName>
    <definedName name="DEMI2">#N/A</definedName>
    <definedName name="den_bu">#REF!</definedName>
    <definedName name="df" localSheetId="8">#REF!</definedName>
    <definedName name="df" localSheetId="11">#REF!</definedName>
    <definedName name="df">#REF!</definedName>
    <definedName name="dg" localSheetId="8">#REF!</definedName>
    <definedName name="dg" localSheetId="11">#REF!</definedName>
    <definedName name="dg">#REF!</definedName>
    <definedName name="dg_5cau" localSheetId="8">#REF!</definedName>
    <definedName name="dg_5cau" localSheetId="11">#REF!</definedName>
    <definedName name="dg_5cau">#REF!</definedName>
    <definedName name="DG_M_C_X" localSheetId="8">#REF!</definedName>
    <definedName name="DG_M_C_X" localSheetId="11">#REF!</definedName>
    <definedName name="DG_M_C_X">#REF!</definedName>
    <definedName name="dgc" localSheetId="8">#REF!</definedName>
    <definedName name="dgc" localSheetId="11">#REF!</definedName>
    <definedName name="dgc">#REF!</definedName>
    <definedName name="DGCT_T.Quy_P.Thuy_Q" localSheetId="8">#REF!</definedName>
    <definedName name="DGCT_T.Quy_P.Thuy_Q" localSheetId="11">#REF!</definedName>
    <definedName name="DGCT_T.Quy_P.Thuy_Q">#REF!</definedName>
    <definedName name="DGCT_TRAUQUYPHUTHUY_HN" localSheetId="8">#REF!</definedName>
    <definedName name="DGCT_TRAUQUYPHUTHUY_HN" localSheetId="11">#REF!</definedName>
    <definedName name="DGCT_TRAUQUYPHUTHUY_HN">#REF!</definedName>
    <definedName name="dgd" localSheetId="8">#REF!</definedName>
    <definedName name="dgd" localSheetId="11">#REF!</definedName>
    <definedName name="dgd">#REF!</definedName>
    <definedName name="DGIA" localSheetId="8">#REF!</definedName>
    <definedName name="DGIA" localSheetId="11">#REF!</definedName>
    <definedName name="DGIA">#REF!</definedName>
    <definedName name="DGIA2" localSheetId="8">#REF!</definedName>
    <definedName name="DGIA2" localSheetId="11">#REF!</definedName>
    <definedName name="DGIA2">#REF!</definedName>
    <definedName name="DGTH" localSheetId="8">#REF!</definedName>
    <definedName name="DGTH" localSheetId="11">#REF!</definedName>
    <definedName name="DGTH">#REF!</definedName>
    <definedName name="dgvl" localSheetId="8">#REF!</definedName>
    <definedName name="dgvl" localSheetId="11">#REF!</definedName>
    <definedName name="dgvl">#REF!</definedName>
    <definedName name="dien" localSheetId="8">#REF!</definedName>
    <definedName name="dien" localSheetId="11">#REF!</definedName>
    <definedName name="dien">#REF!</definedName>
    <definedName name="docdoc">0.03125</definedName>
    <definedName name="dotcong">1</definedName>
    <definedName name="dry..">#REF!</definedName>
    <definedName name="ds1pnc" localSheetId="8">#REF!</definedName>
    <definedName name="ds1pnc" localSheetId="11">#REF!</definedName>
    <definedName name="ds1pnc">#REF!</definedName>
    <definedName name="ds1pvl" localSheetId="8">#REF!</definedName>
    <definedName name="ds1pvl" localSheetId="11">#REF!</definedName>
    <definedName name="ds1pvl">#REF!</definedName>
    <definedName name="ds3pnc" localSheetId="8">#REF!</definedName>
    <definedName name="ds3pnc" localSheetId="11">#REF!</definedName>
    <definedName name="ds3pnc">#REF!</definedName>
    <definedName name="ds3pvl" localSheetId="8">#REF!</definedName>
    <definedName name="ds3pvl" localSheetId="11">#REF!</definedName>
    <definedName name="ds3pvl">#REF!</definedName>
    <definedName name="DSTD_Clear" localSheetId="8">'41'!DSTD_Clear</definedName>
    <definedName name="DSTD_Clear" localSheetId="11">'44'!DSTD_Clear</definedName>
    <definedName name="DSTD_Clear">[0]!DSTD_Clear</definedName>
    <definedName name="dung1">#REF!</definedName>
    <definedName name="DuphongBCT">'[1]BANCO (3)'!$K$128</definedName>
    <definedName name="DuphongBNG">'[1]BANCO (3)'!$K$126</definedName>
    <definedName name="DuphongBQP">'[1]BANCO (3)'!$K$125</definedName>
    <definedName name="DuphongVKS">'[2]BANCO (2)'!$F$123</definedName>
    <definedName name="E.chandoc">8.875</definedName>
    <definedName name="E.PC">10.438</definedName>
    <definedName name="E.PVI">12</definedName>
    <definedName name="EXC">#REF!</definedName>
    <definedName name="EXCH" localSheetId="8">#REF!</definedName>
    <definedName name="EXCH" localSheetId="11">#REF!</definedName>
    <definedName name="EXCH">#REF!</definedName>
    <definedName name="_xlnm.Extract" localSheetId="8">#REF!</definedName>
    <definedName name="_xlnm.Extract" localSheetId="11">#REF!</definedName>
    <definedName name="_xlnm.Extract">#REF!</definedName>
    <definedName name="f82E46" localSheetId="8">#REF!</definedName>
    <definedName name="f82E46" localSheetId="11">#REF!</definedName>
    <definedName name="f82E46">#REF!</definedName>
    <definedName name="f92F56" localSheetId="8">#REF!</definedName>
    <definedName name="f92F56" localSheetId="11">#REF!</definedName>
    <definedName name="f92F56">#REF!</definedName>
    <definedName name="FACTOR" localSheetId="8">#REF!</definedName>
    <definedName name="FACTOR" localSheetId="11">#REF!</definedName>
    <definedName name="FACTOR">#REF!</definedName>
    <definedName name="Fax" localSheetId="8">#REF!</definedName>
    <definedName name="Fax" localSheetId="11">#REF!</definedName>
    <definedName name="Fax">#REF!</definedName>
    <definedName name="Fay" localSheetId="8">#REF!</definedName>
    <definedName name="Fay" localSheetId="11">#REF!</definedName>
    <definedName name="Fay">#REF!</definedName>
    <definedName name="fc" localSheetId="8">#REF!</definedName>
    <definedName name="fc" localSheetId="11">#REF!</definedName>
    <definedName name="fc">#REF!</definedName>
    <definedName name="fc_" localSheetId="8">#REF!</definedName>
    <definedName name="fc_" localSheetId="11">#REF!</definedName>
    <definedName name="fc_">#REF!</definedName>
    <definedName name="FC5_total" localSheetId="8">#REF!</definedName>
    <definedName name="FC5_total" localSheetId="11">#REF!</definedName>
    <definedName name="FC5_total">#REF!</definedName>
    <definedName name="FC6_total" localSheetId="8">#REF!</definedName>
    <definedName name="FC6_total" localSheetId="11">#REF!</definedName>
    <definedName name="FC6_total">#REF!</definedName>
    <definedName name="Fdaymong" localSheetId="8">#REF!</definedName>
    <definedName name="Fdaymong" localSheetId="11">#REF!</definedName>
    <definedName name="Fdaymong">#REF!</definedName>
    <definedName name="Fg" localSheetId="8">#REF!</definedName>
    <definedName name="Fg" localSheetId="11">#REF!</definedName>
    <definedName name="Fg">#REF!</definedName>
    <definedName name="FI_12">4820</definedName>
    <definedName name="FO">#N/A</definedName>
    <definedName name="FS" localSheetId="8">#REF!</definedName>
    <definedName name="FS" localSheetId="11">#REF!</definedName>
    <definedName name="FS">#REF!</definedName>
    <definedName name="fy" localSheetId="8">#REF!</definedName>
    <definedName name="fy" localSheetId="11">#REF!</definedName>
    <definedName name="fy">#REF!</definedName>
    <definedName name="Fy_" localSheetId="8">#REF!</definedName>
    <definedName name="Fy_" localSheetId="11">#REF!</definedName>
    <definedName name="Fy_">#REF!</definedName>
    <definedName name="g_" localSheetId="8">#REF!</definedName>
    <definedName name="g_" localSheetId="11">#REF!</definedName>
    <definedName name="g_">#REF!</definedName>
    <definedName name="gas" localSheetId="8">#REF!</definedName>
    <definedName name="gas" localSheetId="11">#REF!</definedName>
    <definedName name="gas">#REF!</definedName>
    <definedName name="gchi" localSheetId="8">#REF!</definedName>
    <definedName name="gchi" localSheetId="11">#REF!</definedName>
    <definedName name="gchi">#REF!</definedName>
    <definedName name="gd" localSheetId="8">#REF!</definedName>
    <definedName name="gd" localSheetId="11">#REF!</definedName>
    <definedName name="gd">#REF!</definedName>
    <definedName name="gdgd" hidden="1">#N/A</definedName>
    <definedName name="geff" localSheetId="8">#REF!</definedName>
    <definedName name="geff" localSheetId="11">#REF!</definedName>
    <definedName name="geff">#REF!</definedName>
    <definedName name="gfdgdfgd" hidden="1">#N/A</definedName>
    <definedName name="ggdgd" hidden="1">#N/A</definedName>
    <definedName name="ggsdg" hidden="1">#N/A</definedName>
    <definedName name="ggsf" hidden="1">#N/A</definedName>
    <definedName name="gia_tien" localSheetId="8">#REF!</definedName>
    <definedName name="gia_tien" localSheetId="11">#REF!</definedName>
    <definedName name="gia_tien">#REF!</definedName>
    <definedName name="gia_tien_BTN" localSheetId="8">#REF!</definedName>
    <definedName name="gia_tien_BTN" localSheetId="11">#REF!</definedName>
    <definedName name="gia_tien_BTN">#REF!</definedName>
    <definedName name="giatrinhap" localSheetId="8">#REF!</definedName>
    <definedName name="giatrinhap" localSheetId="11">#REF!</definedName>
    <definedName name="giatrinhap">#REF!</definedName>
    <definedName name="GIAVL_TRALY" localSheetId="8">#REF!</definedName>
    <definedName name="GIAVL_TRALY" localSheetId="11">#REF!</definedName>
    <definedName name="GIAVL_TRALY">#REF!</definedName>
    <definedName name="gkGTGT" localSheetId="8">#REF!</definedName>
    <definedName name="gkGTGT" localSheetId="11">#REF!</definedName>
    <definedName name="gkGTGT">#REF!</definedName>
    <definedName name="gl3p" localSheetId="8">#REF!</definedName>
    <definedName name="gl3p" localSheetId="11">#REF!</definedName>
    <definedName name="gl3p">#REF!</definedName>
    <definedName name="gld" localSheetId="8">#REF!</definedName>
    <definedName name="gld" localSheetId="11">#REF!</definedName>
    <definedName name="gld">#REF!</definedName>
    <definedName name="GO.110" localSheetId="8">#REF!</definedName>
    <definedName name="GO.110" localSheetId="11">#REF!</definedName>
    <definedName name="GO.110">#REF!</definedName>
    <definedName name="GO.25" localSheetId="8">#REF!</definedName>
    <definedName name="GO.25" localSheetId="11">#REF!</definedName>
    <definedName name="GO.25">#REF!</definedName>
    <definedName name="GO.39" localSheetId="8">#REF!</definedName>
    <definedName name="GO.39" localSheetId="11">#REF!</definedName>
    <definedName name="GO.39">#REF!</definedName>
    <definedName name="GO.52" localSheetId="8">#REF!</definedName>
    <definedName name="GO.52" localSheetId="11">#REF!</definedName>
    <definedName name="GO.52">#REF!</definedName>
    <definedName name="GO.65" localSheetId="8">#REF!</definedName>
    <definedName name="GO.65" localSheetId="11">#REF!</definedName>
    <definedName name="GO.65">#REF!</definedName>
    <definedName name="GO.81" localSheetId="8">#REF!</definedName>
    <definedName name="GO.81" localSheetId="11">#REF!</definedName>
    <definedName name="GO.81">#REF!</definedName>
    <definedName name="GO.9" localSheetId="8">#REF!</definedName>
    <definedName name="GO.9" localSheetId="11">#REF!</definedName>
    <definedName name="GO.9">#REF!</definedName>
    <definedName name="GoBack_7">#N/A</definedName>
    <definedName name="gs" localSheetId="8">#REF!</definedName>
    <definedName name="gs" localSheetId="11">#REF!</definedName>
    <definedName name="gs">#REF!</definedName>
    <definedName name="gse" localSheetId="8">#REF!</definedName>
    <definedName name="gse" localSheetId="11">#REF!</definedName>
    <definedName name="gse">#REF!</definedName>
    <definedName name="gsgsg" hidden="1">#N/A</definedName>
    <definedName name="gsgsgs" hidden="1">#N/A</definedName>
    <definedName name="gtc" localSheetId="8">#REF!</definedName>
    <definedName name="gtc" localSheetId="11">#REF!</definedName>
    <definedName name="gtc">#REF!</definedName>
    <definedName name="GTRI" localSheetId="8">#REF!</definedName>
    <definedName name="GTRI" localSheetId="11">#REF!</definedName>
    <definedName name="GTRI">#REF!</definedName>
    <definedName name="GTXL" localSheetId="8">#REF!</definedName>
    <definedName name="GTXL" localSheetId="11">#REF!</definedName>
    <definedName name="GTXL">#REF!</definedName>
    <definedName name="GVL_LDT" localSheetId="8">#REF!</definedName>
    <definedName name="GVL_LDT" localSheetId="11">#REF!</definedName>
    <definedName name="GVL_LDT">#REF!</definedName>
    <definedName name="gxm" localSheetId="8">#REF!</definedName>
    <definedName name="gxm" localSheetId="11">#REF!</definedName>
    <definedName name="gxm">#REF!</definedName>
    <definedName name="h__">#REF!</definedName>
    <definedName name="h_0" localSheetId="8">#REF!</definedName>
    <definedName name="h_0" localSheetId="11">#REF!</definedName>
    <definedName name="h_0">#REF!</definedName>
    <definedName name="H_1" localSheetId="8">#REF!</definedName>
    <definedName name="H_1" localSheetId="11">#REF!</definedName>
    <definedName name="H_1">#REF!</definedName>
    <definedName name="H_2" localSheetId="8">#REF!</definedName>
    <definedName name="H_2" localSheetId="11">#REF!</definedName>
    <definedName name="H_2">#REF!</definedName>
    <definedName name="H_3" localSheetId="8">#REF!</definedName>
    <definedName name="H_3" localSheetId="11">#REF!</definedName>
    <definedName name="H_3">#REF!</definedName>
    <definedName name="HAGIANG" localSheetId="8">#REF!</definedName>
    <definedName name="HAGIANG" localSheetId="11">#REF!</definedName>
    <definedName name="HAGIANG">#REF!</definedName>
    <definedName name="HapCKvar">#REF!</definedName>
    <definedName name="HapCKW" localSheetId="8">#REF!</definedName>
    <definedName name="HapCKW" localSheetId="11">#REF!</definedName>
    <definedName name="HapCKW">#REF!</definedName>
    <definedName name="HapIKVA" localSheetId="8">#REF!</definedName>
    <definedName name="HapIKVA" localSheetId="11">#REF!</definedName>
    <definedName name="HapIKVA">#REF!</definedName>
    <definedName name="HapIKvar" localSheetId="8">#REF!</definedName>
    <definedName name="HapIKvar" localSheetId="11">#REF!</definedName>
    <definedName name="HapIKvar">#REF!</definedName>
    <definedName name="HapIKW" localSheetId="8">#REF!</definedName>
    <definedName name="HapIKW" localSheetId="11">#REF!</definedName>
    <definedName name="HapIKW">#REF!</definedName>
    <definedName name="HapKVA" localSheetId="8">#REF!</definedName>
    <definedName name="HapKVA" localSheetId="11">#REF!</definedName>
    <definedName name="HapKVA">#REF!</definedName>
    <definedName name="HapSKVA" localSheetId="8">#REF!</definedName>
    <definedName name="HapSKVA" localSheetId="11">#REF!</definedName>
    <definedName name="HapSKVA">#REF!</definedName>
    <definedName name="HapSKW" localSheetId="8">#REF!</definedName>
    <definedName name="HapSKW" localSheetId="11">#REF!</definedName>
    <definedName name="HapSKW">#REF!</definedName>
    <definedName name="HCM" localSheetId="8">#REF!</definedName>
    <definedName name="HCM" localSheetId="11">#REF!</definedName>
    <definedName name="HCM">#REF!</definedName>
    <definedName name="Hdao">0.3</definedName>
    <definedName name="Hdap">5.2</definedName>
    <definedName name="Heä_soá_laép_xaø_H">1.7</definedName>
    <definedName name="heä_soá_sình_laày" localSheetId="8">#REF!</definedName>
    <definedName name="heä_soá_sình_laày" localSheetId="11">#REF!</definedName>
    <definedName name="heä_soá_sình_laày">#REF!</definedName>
    <definedName name="Hg" localSheetId="8">#REF!</definedName>
    <definedName name="Hg" localSheetId="11">#REF!</definedName>
    <definedName name="Hg">#REF!</definedName>
    <definedName name="HHUHOI" localSheetId="8">'41'!HHUHOI</definedName>
    <definedName name="HHUHOI" localSheetId="11">'44'!HHUHOI</definedName>
    <definedName name="HHUHOI">[0]!HHUHOI</definedName>
    <definedName name="hoc">55000</definedName>
    <definedName name="HOME_MANP">#REF!</definedName>
    <definedName name="HOMEOFFICE_COST" localSheetId="8">#REF!</definedName>
    <definedName name="HOMEOFFICE_COST" localSheetId="11">#REF!</definedName>
    <definedName name="HOMEOFFICE_COST">#REF!</definedName>
    <definedName name="HSCT3">0.1</definedName>
    <definedName name="hsdc1" localSheetId="8">#REF!</definedName>
    <definedName name="hsdc1" localSheetId="11">#REF!</definedName>
    <definedName name="hsdc1">#REF!</definedName>
    <definedName name="HSDN">2.5</definedName>
    <definedName name="HSGG" localSheetId="8">#REF!</definedName>
    <definedName name="HSGG" localSheetId="11">#REF!</definedName>
    <definedName name="HSGG">#REF!</definedName>
    <definedName name="HSHH" localSheetId="8">#REF!</definedName>
    <definedName name="HSHH" localSheetId="11">#REF!</definedName>
    <definedName name="HSHH">#REF!</definedName>
    <definedName name="HSHHUT" localSheetId="8">#REF!</definedName>
    <definedName name="HSHHUT" localSheetId="11">#REF!</definedName>
    <definedName name="HSHHUT">#REF!</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o" localSheetId="8">#REF!</definedName>
    <definedName name="hso" localSheetId="11">#REF!</definedName>
    <definedName name="hso">#REF!</definedName>
    <definedName name="HSSL" localSheetId="8">#REF!</definedName>
    <definedName name="HSSL" localSheetId="11">#REF!</definedName>
    <definedName name="HSSL">#REF!</definedName>
    <definedName name="HSTH">'[1]BANCO (3)'!$K$122</definedName>
    <definedName name="HSVC1" localSheetId="8">#REF!</definedName>
    <definedName name="HSVC1" localSheetId="11">#REF!</definedName>
    <definedName name="HSVC1">#REF!</definedName>
    <definedName name="HSVC2" localSheetId="8">#REF!</definedName>
    <definedName name="HSVC2" localSheetId="11">#REF!</definedName>
    <definedName name="HSVC2">#REF!</definedName>
    <definedName name="HSVC3" localSheetId="8">#REF!</definedName>
    <definedName name="HSVC3" localSheetId="11">#REF!</definedName>
    <definedName name="HSVC3">#REF!</definedName>
    <definedName name="hsvl">1</definedName>
    <definedName name="hsvl2">1</definedName>
    <definedName name="HTML_CodePage" hidden="1">950</definedName>
    <definedName name="HTML_Controlmoi" localSheetId="1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NC" localSheetId="8">#REF!</definedName>
    <definedName name="HTNC" localSheetId="11">#REF!</definedName>
    <definedName name="HTNC">#REF!</definedName>
    <definedName name="HTVL" localSheetId="8">#REF!</definedName>
    <definedName name="HTVL" localSheetId="11">#REF!</definedName>
    <definedName name="HTVL">#REF!</definedName>
    <definedName name="huymoi" localSheetId="11" hidden="1">{"'Sheet1'!$L$16"}</definedName>
    <definedName name="huymoi" hidden="1">{"'Sheet1'!$L$16"}</definedName>
    <definedName name="I_A">#REF!</definedName>
    <definedName name="I_B" localSheetId="8">#REF!</definedName>
    <definedName name="I_B" localSheetId="11">#REF!</definedName>
    <definedName name="I_B">#REF!</definedName>
    <definedName name="I_c" localSheetId="8">#REF!</definedName>
    <definedName name="I_c" localSheetId="11">#REF!</definedName>
    <definedName name="I_c">#REF!</definedName>
    <definedName name="IDLAB_COST" localSheetId="8">#REF!</definedName>
    <definedName name="IDLAB_COST" localSheetId="11">#REF!</definedName>
    <definedName name="IDLAB_COST">#REF!</definedName>
    <definedName name="II_A" localSheetId="8">#REF!</definedName>
    <definedName name="II_A" localSheetId="11">#REF!</definedName>
    <definedName name="II_A">#REF!</definedName>
    <definedName name="II_B" localSheetId="8">#REF!</definedName>
    <definedName name="II_B" localSheetId="11">#REF!</definedName>
    <definedName name="II_B">#REF!</definedName>
    <definedName name="II_c" localSheetId="8">#REF!</definedName>
    <definedName name="II_c" localSheetId="11">#REF!</definedName>
    <definedName name="II_c">#REF!</definedName>
    <definedName name="III_a" localSheetId="8">#REF!</definedName>
    <definedName name="III_a" localSheetId="11">#REF!</definedName>
    <definedName name="III_a">#REF!</definedName>
    <definedName name="III_B" localSheetId="8">#REF!</definedName>
    <definedName name="III_B" localSheetId="11">#REF!</definedName>
    <definedName name="III_B">#REF!</definedName>
    <definedName name="III_c" localSheetId="8">#REF!</definedName>
    <definedName name="III_c" localSheetId="11">#REF!</definedName>
    <definedName name="III_c">#REF!</definedName>
    <definedName name="IND_LAB" localSheetId="8">#REF!</definedName>
    <definedName name="IND_LAB" localSheetId="11">#REF!</definedName>
    <definedName name="IND_LAB">#REF!</definedName>
    <definedName name="INDMANP" localSheetId="8">#REF!</definedName>
    <definedName name="INDMANP" localSheetId="11">#REF!</definedName>
    <definedName name="INDMANP">#REF!</definedName>
    <definedName name="iÖn_lùc_Qu_ng_ninh" localSheetId="8">#REF!</definedName>
    <definedName name="iÖn_lùc_Qu_ng_ninh" localSheetId="11">#REF!</definedName>
    <definedName name="iÖn_lùc_Qu_ng_ninh">#REF!</definedName>
    <definedName name="J" localSheetId="8">#REF!</definedName>
    <definedName name="J" localSheetId="11">#REF!</definedName>
    <definedName name="J">#REF!</definedName>
    <definedName name="j356C8" localSheetId="8">#REF!</definedName>
    <definedName name="j356C8" localSheetId="11">#REF!</definedName>
    <definedName name="j356C8">#REF!</definedName>
    <definedName name="kdien">#REF!</definedName>
    <definedName name="kh" localSheetId="8">#REF!</definedName>
    <definedName name="kh" localSheetId="11">#REF!</definedName>
    <definedName name="kh">#REF!</definedName>
    <definedName name="kha" localSheetId="8">#REF!</definedName>
    <definedName name="kha" localSheetId="11">#REF!</definedName>
    <definedName name="kha">#REF!</definedName>
    <definedName name="khac">2</definedName>
    <definedName name="Kiem_tra_trung_ten">#REF!</definedName>
    <definedName name="kkkkkkkkkkkk" localSheetId="8">#REF!</definedName>
    <definedName name="kkkkkkkkkkkk" localSheetId="11">#REF!</definedName>
    <definedName name="kkkkkkkkkkkk">#REF!</definedName>
    <definedName name="kkkkkkkkkkkkkkk" localSheetId="8">#REF!</definedName>
    <definedName name="kkkkkkkkkkkkkkk" localSheetId="11">#REF!</definedName>
    <definedName name="kkkkkkkkkkkkkkk">#REF!</definedName>
    <definedName name="kp1ph" localSheetId="8">#REF!</definedName>
    <definedName name="kp1ph" localSheetId="11">#REF!</definedName>
    <definedName name="kp1ph">#REF!</definedName>
    <definedName name="L63x6">5800</definedName>
    <definedName name="Laivay">#REF!</definedName>
    <definedName name="Last_Row">#N/A</definedName>
    <definedName name="LBS_22">107800000</definedName>
    <definedName name="LC5_total">#REF!</definedName>
    <definedName name="LC6_total" localSheetId="8">#REF!</definedName>
    <definedName name="LC6_total" localSheetId="11">#REF!</definedName>
    <definedName name="LC6_total">#REF!</definedName>
    <definedName name="llllllllll" localSheetId="8">#REF!</definedName>
    <definedName name="llllllllll" localSheetId="11">#REF!</definedName>
    <definedName name="llllllllll">#REF!</definedName>
    <definedName name="Lmk" localSheetId="8">#REF!</definedName>
    <definedName name="Lmk" localSheetId="11">#REF!</definedName>
    <definedName name="Lmk">#REF!</definedName>
    <definedName name="LN" localSheetId="8">#REF!</definedName>
    <definedName name="LN" localSheetId="11">#REF!</definedName>
    <definedName name="LN">#REF!</definedName>
    <definedName name="LOAI_DUONG" localSheetId="8">#REF!</definedName>
    <definedName name="LOAI_DUONG" localSheetId="11">#REF!</definedName>
    <definedName name="LOAI_DUONG">#REF!</definedName>
    <definedName name="ltre" localSheetId="8">#REF!</definedName>
    <definedName name="ltre" localSheetId="11">#REF!</definedName>
    <definedName name="ltre">#REF!</definedName>
    <definedName name="lv.." localSheetId="8">#REF!</definedName>
    <definedName name="lv.." localSheetId="11">#REF!</definedName>
    <definedName name="lv..">#REF!</definedName>
    <definedName name="M12ba3p">#REF!</definedName>
    <definedName name="M12bb1p" localSheetId="8">#REF!</definedName>
    <definedName name="M12bb1p" localSheetId="11">#REF!</definedName>
    <definedName name="M12bb1p">#REF!</definedName>
    <definedName name="M12cbnc" localSheetId="8">#REF!</definedName>
    <definedName name="M12cbnc" localSheetId="11">#REF!</definedName>
    <definedName name="M12cbnc">#REF!</definedName>
    <definedName name="M12cbvl" localSheetId="8">#REF!</definedName>
    <definedName name="M12cbvl" localSheetId="11">#REF!</definedName>
    <definedName name="M12cbvl">#REF!</definedName>
    <definedName name="M14bb1p" localSheetId="8">#REF!</definedName>
    <definedName name="M14bb1p" localSheetId="11">#REF!</definedName>
    <definedName name="M14bb1p">#REF!</definedName>
    <definedName name="m8aanc" localSheetId="8">#REF!</definedName>
    <definedName name="m8aanc" localSheetId="11">#REF!</definedName>
    <definedName name="m8aanc">#REF!</definedName>
    <definedName name="m8aavl" localSheetId="8">#REF!</definedName>
    <definedName name="m8aavl" localSheetId="11">#REF!</definedName>
    <definedName name="m8aavl">#REF!</definedName>
    <definedName name="Ma3pnc" localSheetId="8">#REF!</definedName>
    <definedName name="Ma3pnc" localSheetId="11">#REF!</definedName>
    <definedName name="Ma3pnc">#REF!</definedName>
    <definedName name="Ma3pvl" localSheetId="8">#REF!</definedName>
    <definedName name="Ma3pvl" localSheetId="11">#REF!</definedName>
    <definedName name="Ma3pvl">#REF!</definedName>
    <definedName name="Maa3pnc" localSheetId="8">#REF!</definedName>
    <definedName name="Maa3pnc" localSheetId="11">#REF!</definedName>
    <definedName name="Maa3pnc">#REF!</definedName>
    <definedName name="Maa3pvl" localSheetId="8">#REF!</definedName>
    <definedName name="Maa3pvl" localSheetId="11">#REF!</definedName>
    <definedName name="Maa3pvl">#REF!</definedName>
    <definedName name="mahang" localSheetId="8">#REF!</definedName>
    <definedName name="mahang" localSheetId="11">#REF!</definedName>
    <definedName name="mahang">#REF!</definedName>
    <definedName name="MaHaRangNam" localSheetId="8">#REF!</definedName>
    <definedName name="MaHaRangNam" localSheetId="11">#REF!</definedName>
    <definedName name="MaHaRangNam">#REF!</definedName>
    <definedName name="MaHaRangTuan" localSheetId="8">#REF!</definedName>
    <definedName name="MaHaRangTuan" localSheetId="11">#REF!</definedName>
    <definedName name="MaHaRangTuan">#REF!</definedName>
    <definedName name="MAJ_CON_EQP" localSheetId="8">#REF!</definedName>
    <definedName name="MAJ_CON_EQP" localSheetId="11">#REF!</definedName>
    <definedName name="MAJ_CON_EQP">#REF!</definedName>
    <definedName name="MaMay_Q" localSheetId="8">#REF!</definedName>
    <definedName name="MaMay_Q" localSheetId="11">#REF!</definedName>
    <definedName name="MaMay_Q">#REF!</definedName>
    <definedName name="mangay" localSheetId="8">#REF!</definedName>
    <definedName name="mangay" localSheetId="11">#REF!</definedName>
    <definedName name="mangay">#REF!</definedName>
    <definedName name="mathang" localSheetId="8">#REF!</definedName>
    <definedName name="mathang" localSheetId="11">#REF!</definedName>
    <definedName name="mathang">#REF!</definedName>
    <definedName name="MaThanhToanNB" localSheetId="8">#REF!</definedName>
    <definedName name="MaThanhToanNB" localSheetId="11">#REF!</definedName>
    <definedName name="MaThanhToanNB">#REF!</definedName>
    <definedName name="MaTuan" localSheetId="8">#REF!</definedName>
    <definedName name="MaTuan" localSheetId="11">#REF!</definedName>
    <definedName name="MaTuan">#REF!</definedName>
    <definedName name="Mba1p" localSheetId="8">#REF!</definedName>
    <definedName name="Mba1p" localSheetId="11">#REF!</definedName>
    <definedName name="Mba1p">#REF!</definedName>
    <definedName name="Mba3p" localSheetId="8">#REF!</definedName>
    <definedName name="Mba3p" localSheetId="11">#REF!</definedName>
    <definedName name="Mba3p">#REF!</definedName>
    <definedName name="Mbb3p" localSheetId="8">#REF!</definedName>
    <definedName name="Mbb3p" localSheetId="11">#REF!</definedName>
    <definedName name="Mbb3p">#REF!</definedName>
    <definedName name="Mbn1p" localSheetId="8">#REF!</definedName>
    <definedName name="Mbn1p" localSheetId="11">#REF!</definedName>
    <definedName name="Mbn1p">#REF!</definedName>
    <definedName name="mc" localSheetId="8">#REF!</definedName>
    <definedName name="mc" localSheetId="11">#REF!</definedName>
    <definedName name="mc">#REF!</definedName>
    <definedName name="me" localSheetId="8">#REF!</definedName>
    <definedName name="me" localSheetId="11">#REF!</definedName>
    <definedName name="me">#REF!</definedName>
    <definedName name="MTMAC12">#REF!</definedName>
    <definedName name="mtram" localSheetId="8">#REF!</definedName>
    <definedName name="mtram" localSheetId="11">#REF!</definedName>
    <definedName name="mtram">#REF!</definedName>
    <definedName name="Mu" localSheetId="8">#REF!</definedName>
    <definedName name="Mu" localSheetId="11">#REF!</definedName>
    <definedName name="Mu">#REF!</definedName>
    <definedName name="Mu_" localSheetId="8">#REF!</definedName>
    <definedName name="Mu_" localSheetId="11">#REF!</definedName>
    <definedName name="Mu_">#REF!</definedName>
    <definedName name="n" localSheetId="8">#REF!</definedName>
    <definedName name="n" localSheetId="11">#REF!</definedName>
    <definedName name="n">#REF!</definedName>
    <definedName name="n1pig" localSheetId="8">#REF!</definedName>
    <definedName name="n1pig" localSheetId="11">#REF!</definedName>
    <definedName name="n1pig">#REF!</definedName>
    <definedName name="n1pind" localSheetId="8">#REF!</definedName>
    <definedName name="n1pind" localSheetId="11">#REF!</definedName>
    <definedName name="n1pind">#REF!</definedName>
    <definedName name="n1ping" localSheetId="8">#REF!</definedName>
    <definedName name="n1ping" localSheetId="11">#REF!</definedName>
    <definedName name="n1ping">#REF!</definedName>
    <definedName name="n1pint" localSheetId="8">#REF!</definedName>
    <definedName name="n1pint" localSheetId="11">#REF!</definedName>
    <definedName name="n1pint">#REF!</definedName>
    <definedName name="nc1p" localSheetId="8">#REF!</definedName>
    <definedName name="nc1p" localSheetId="11">#REF!</definedName>
    <definedName name="nc1p">#REF!</definedName>
    <definedName name="nc3p" localSheetId="8">#REF!</definedName>
    <definedName name="nc3p" localSheetId="11">#REF!</definedName>
    <definedName name="nc3p">#REF!</definedName>
    <definedName name="NCBD100" localSheetId="8">#REF!</definedName>
    <definedName name="NCBD100" localSheetId="11">#REF!</definedName>
    <definedName name="NCBD100">#REF!</definedName>
    <definedName name="NCBD200" localSheetId="8">#REF!</definedName>
    <definedName name="NCBD200" localSheetId="11">#REF!</definedName>
    <definedName name="NCBD200">#REF!</definedName>
    <definedName name="NCBD250" localSheetId="8">#REF!</definedName>
    <definedName name="NCBD250" localSheetId="11">#REF!</definedName>
    <definedName name="NCBD250">#REF!</definedName>
    <definedName name="NCVC100">#REF!</definedName>
    <definedName name="NCVC200" localSheetId="8">#REF!</definedName>
    <definedName name="NCVC200" localSheetId="11">#REF!</definedName>
    <definedName name="NCVC200">#REF!</definedName>
    <definedName name="NCVC250" localSheetId="8">#REF!</definedName>
    <definedName name="NCVC250" localSheetId="11">#REF!</definedName>
    <definedName name="NCVC250">#REF!</definedName>
    <definedName name="NCVC3P" localSheetId="8">#REF!</definedName>
    <definedName name="NCVC3P" localSheetId="11">#REF!</definedName>
    <definedName name="NCVC3P">#REF!</definedName>
    <definedName name="NET" localSheetId="8">#REF!</definedName>
    <definedName name="NET" localSheetId="11">#REF!</definedName>
    <definedName name="NET">#REF!</definedName>
    <definedName name="NET_1" localSheetId="8">#REF!</definedName>
    <definedName name="NET_1" localSheetId="11">#REF!</definedName>
    <definedName name="NET_1">#REF!</definedName>
    <definedName name="NET_ANA" localSheetId="8">#REF!</definedName>
    <definedName name="NET_ANA" localSheetId="11">#REF!</definedName>
    <definedName name="NET_ANA">#REF!</definedName>
    <definedName name="NET_ANA_1" localSheetId="8">#REF!</definedName>
    <definedName name="NET_ANA_1" localSheetId="11">#REF!</definedName>
    <definedName name="NET_ANA_1">#REF!</definedName>
    <definedName name="NET_ANA_2" localSheetId="8">#REF!</definedName>
    <definedName name="NET_ANA_2" localSheetId="11">#REF!</definedName>
    <definedName name="NET_ANA_2">#REF!</definedName>
    <definedName name="Ngay" localSheetId="8">#REF!</definedName>
    <definedName name="Ngay" localSheetId="11">#REF!</definedName>
    <definedName name="Ngay">#REF!</definedName>
    <definedName name="nght" localSheetId="8">#REF!</definedName>
    <definedName name="nght" localSheetId="11">#REF!</definedName>
    <definedName name="nght">#REF!</definedName>
    <definedName name="NH" localSheetId="8">#REF!</definedName>
    <definedName name="NH" localSheetId="11">#REF!</definedName>
    <definedName name="NH">#REF!</definedName>
    <definedName name="NHAÂN_COÂNG">#N/A</definedName>
    <definedName name="nhn">#REF!</definedName>
    <definedName name="NHot" localSheetId="8">#REF!</definedName>
    <definedName name="NHot" localSheetId="11">#REF!</definedName>
    <definedName name="NHot">#REF!</definedName>
    <definedName name="nig" localSheetId="8">#REF!</definedName>
    <definedName name="nig" localSheetId="11">#REF!</definedName>
    <definedName name="nig">#REF!</definedName>
    <definedName name="nig1p" localSheetId="8">#REF!</definedName>
    <definedName name="nig1p" localSheetId="11">#REF!</definedName>
    <definedName name="nig1p">#REF!</definedName>
    <definedName name="nig3p" localSheetId="8">#REF!</definedName>
    <definedName name="nig3p" localSheetId="11">#REF!</definedName>
    <definedName name="nig3p">#REF!</definedName>
    <definedName name="nignc1p" localSheetId="8">#REF!</definedName>
    <definedName name="nignc1p" localSheetId="11">#REF!</definedName>
    <definedName name="nignc1p">#REF!</definedName>
    <definedName name="nigvl1p" localSheetId="8">#REF!</definedName>
    <definedName name="nigvl1p" localSheetId="11">#REF!</definedName>
    <definedName name="nigvl1p">#REF!</definedName>
    <definedName name="nin" localSheetId="8">#REF!</definedName>
    <definedName name="nin" localSheetId="11">#REF!</definedName>
    <definedName name="nin">#REF!</definedName>
    <definedName name="nin14nc3p" localSheetId="8">#REF!</definedName>
    <definedName name="nin14nc3p" localSheetId="11">#REF!</definedName>
    <definedName name="nin14nc3p">#REF!</definedName>
    <definedName name="nin14vl3p" localSheetId="8">#REF!</definedName>
    <definedName name="nin14vl3p" localSheetId="11">#REF!</definedName>
    <definedName name="nin14vl3p">#REF!</definedName>
    <definedName name="nin1903p" localSheetId="8">#REF!</definedName>
    <definedName name="nin1903p" localSheetId="11">#REF!</definedName>
    <definedName name="nin1903p">#REF!</definedName>
    <definedName name="nin190nc3p" localSheetId="8">#REF!</definedName>
    <definedName name="nin190nc3p" localSheetId="11">#REF!</definedName>
    <definedName name="nin190nc3p">#REF!</definedName>
    <definedName name="nin190vl3p" localSheetId="8">#REF!</definedName>
    <definedName name="nin190vl3p" localSheetId="11">#REF!</definedName>
    <definedName name="nin190vl3p">#REF!</definedName>
    <definedName name="nin2903p" localSheetId="8">#REF!</definedName>
    <definedName name="nin2903p" localSheetId="11">#REF!</definedName>
    <definedName name="nin2903p">#REF!</definedName>
    <definedName name="nin290nc3p" localSheetId="8">#REF!</definedName>
    <definedName name="nin290nc3p" localSheetId="11">#REF!</definedName>
    <definedName name="nin290nc3p">#REF!</definedName>
    <definedName name="nin290vl3p" localSheetId="8">#REF!</definedName>
    <definedName name="nin290vl3p" localSheetId="11">#REF!</definedName>
    <definedName name="nin290vl3p">#REF!</definedName>
    <definedName name="nin3p" localSheetId="8">#REF!</definedName>
    <definedName name="nin3p" localSheetId="11">#REF!</definedName>
    <definedName name="nin3p">#REF!</definedName>
    <definedName name="nind" localSheetId="8">#REF!</definedName>
    <definedName name="nind" localSheetId="11">#REF!</definedName>
    <definedName name="nind">#REF!</definedName>
    <definedName name="nind1p" localSheetId="8">#REF!</definedName>
    <definedName name="nind1p" localSheetId="11">#REF!</definedName>
    <definedName name="nind1p">#REF!</definedName>
    <definedName name="nind3p" localSheetId="8">#REF!</definedName>
    <definedName name="nind3p" localSheetId="11">#REF!</definedName>
    <definedName name="nind3p">#REF!</definedName>
    <definedName name="nindnc1p" localSheetId="8">#REF!</definedName>
    <definedName name="nindnc1p" localSheetId="11">#REF!</definedName>
    <definedName name="nindnc1p">#REF!</definedName>
    <definedName name="nindnc3p" localSheetId="8">#REF!</definedName>
    <definedName name="nindnc3p" localSheetId="11">#REF!</definedName>
    <definedName name="nindnc3p">#REF!</definedName>
    <definedName name="nindvl1p" localSheetId="8">#REF!</definedName>
    <definedName name="nindvl1p" localSheetId="11">#REF!</definedName>
    <definedName name="nindvl1p">#REF!</definedName>
    <definedName name="nindvl3p" localSheetId="8">#REF!</definedName>
    <definedName name="nindvl3p" localSheetId="11">#REF!</definedName>
    <definedName name="nindvl3p">#REF!</definedName>
    <definedName name="ning1p" localSheetId="8">#REF!</definedName>
    <definedName name="ning1p" localSheetId="11">#REF!</definedName>
    <definedName name="ning1p">#REF!</definedName>
    <definedName name="ningnc1p" localSheetId="8">#REF!</definedName>
    <definedName name="ningnc1p" localSheetId="11">#REF!</definedName>
    <definedName name="ningnc1p">#REF!</definedName>
    <definedName name="ningvl1p" localSheetId="8">#REF!</definedName>
    <definedName name="ningvl1p" localSheetId="11">#REF!</definedName>
    <definedName name="ningvl1p">#REF!</definedName>
    <definedName name="ninnc3p" localSheetId="8">#REF!</definedName>
    <definedName name="ninnc3p" localSheetId="11">#REF!</definedName>
    <definedName name="ninnc3p">#REF!</definedName>
    <definedName name="nint1p" localSheetId="8">#REF!</definedName>
    <definedName name="nint1p" localSheetId="11">#REF!</definedName>
    <definedName name="nint1p">#REF!</definedName>
    <definedName name="nintnc1p" localSheetId="8">#REF!</definedName>
    <definedName name="nintnc1p" localSheetId="11">#REF!</definedName>
    <definedName name="nintnc1p">#REF!</definedName>
    <definedName name="nintvl1p" localSheetId="8">#REF!</definedName>
    <definedName name="nintvl1p" localSheetId="11">#REF!</definedName>
    <definedName name="nintvl1p">#REF!</definedName>
    <definedName name="ninvl3p" localSheetId="8">#REF!</definedName>
    <definedName name="ninvl3p" localSheetId="11">#REF!</definedName>
    <definedName name="ninvl3p">#REF!</definedName>
    <definedName name="nl" localSheetId="8">#REF!</definedName>
    <definedName name="nl" localSheetId="11">#REF!</definedName>
    <definedName name="nl">#REF!</definedName>
    <definedName name="nl1p" localSheetId="8">#REF!</definedName>
    <definedName name="nl1p" localSheetId="11">#REF!</definedName>
    <definedName name="nl1p">#REF!</definedName>
    <definedName name="nl3p" localSheetId="8">#REF!</definedName>
    <definedName name="nl3p" localSheetId="11">#REF!</definedName>
    <definedName name="nl3p">#REF!</definedName>
    <definedName name="nlnc3p" localSheetId="8">#REF!</definedName>
    <definedName name="nlnc3p" localSheetId="11">#REF!</definedName>
    <definedName name="nlnc3p">#REF!</definedName>
    <definedName name="nlnc3pha" localSheetId="8">#REF!</definedName>
    <definedName name="nlnc3pha" localSheetId="11">#REF!</definedName>
    <definedName name="nlnc3pha">#REF!</definedName>
    <definedName name="NLTK1p" localSheetId="8">#REF!</definedName>
    <definedName name="NLTK1p" localSheetId="11">#REF!</definedName>
    <definedName name="NLTK1p">#REF!</definedName>
    <definedName name="nlvl3p" localSheetId="8">#REF!</definedName>
    <definedName name="nlvl3p" localSheetId="11">#REF!</definedName>
    <definedName name="nlvl3p">#REF!</definedName>
    <definedName name="Nms" localSheetId="8">#REF!</definedName>
    <definedName name="Nms" localSheetId="11">#REF!</definedName>
    <definedName name="Nms">#REF!</definedName>
    <definedName name="nn" localSheetId="8">#REF!</definedName>
    <definedName name="nn" localSheetId="11">#REF!</definedName>
    <definedName name="nn">#REF!</definedName>
    <definedName name="nn1p" localSheetId="8">#REF!</definedName>
    <definedName name="nn1p" localSheetId="11">#REF!</definedName>
    <definedName name="nn1p">#REF!</definedName>
    <definedName name="nn3p" localSheetId="8">#REF!</definedName>
    <definedName name="nn3p" localSheetId="11">#REF!</definedName>
    <definedName name="nn3p">#REF!</definedName>
    <definedName name="nnnc3p" localSheetId="8">#REF!</definedName>
    <definedName name="nnnc3p" localSheetId="11">#REF!</definedName>
    <definedName name="nnnc3p">#REF!</definedName>
    <definedName name="nnvl3p" localSheetId="8">#REF!</definedName>
    <definedName name="nnvl3p" localSheetId="11">#REF!</definedName>
    <definedName name="nnvl3p">#REF!</definedName>
    <definedName name="No" localSheetId="8">#REF!</definedName>
    <definedName name="No" localSheetId="11">#REF!</definedName>
    <definedName name="No">#REF!</definedName>
    <definedName name="Nq" localSheetId="8">#REF!</definedName>
    <definedName name="Nq" localSheetId="11">#REF!</definedName>
    <definedName name="Nq">#REF!</definedName>
    <definedName name="NUOCHKHOANMOI" localSheetId="11" hidden="1">{"'Sheet1'!$L$16"}</definedName>
    <definedName name="NUOCHKHOANMOI" hidden="1">{"'Sheet1'!$L$16"}</definedName>
    <definedName name="PA">#REF!</definedName>
    <definedName name="pgia">#REF!</definedName>
    <definedName name="Phamcap" localSheetId="8">#REF!</definedName>
    <definedName name="Phamcap" localSheetId="11">#REF!</definedName>
    <definedName name="Phamcap">#REF!</definedName>
    <definedName name="PileSize">#REF!</definedName>
    <definedName name="PileType" localSheetId="8">#REF!</definedName>
    <definedName name="PileType" localSheetId="11">#REF!</definedName>
    <definedName name="PileType">#REF!</definedName>
    <definedName name="pm.." localSheetId="8">#REF!</definedName>
    <definedName name="pm.." localSheetId="11">#REF!</definedName>
    <definedName name="pm..">#REF!</definedName>
    <definedName name="PPPPPPPPPPP" localSheetId="8">#REF!</definedName>
    <definedName name="PPPPPPPPPPP" localSheetId="11">#REF!</definedName>
    <definedName name="PPPPPPPPPPP">#REF!</definedName>
    <definedName name="pppppppppppp" localSheetId="8">#REF!</definedName>
    <definedName name="pppppppppppp" localSheetId="11">#REF!</definedName>
    <definedName name="pppppppppppp">#REF!</definedName>
    <definedName name="PRICE" localSheetId="8">#REF!</definedName>
    <definedName name="PRICE" localSheetId="11">#REF!</definedName>
    <definedName name="PRICE">#REF!</definedName>
    <definedName name="PRICE1" localSheetId="8">#REF!</definedName>
    <definedName name="PRICE1" localSheetId="11">#REF!</definedName>
    <definedName name="PRICE1">#REF!</definedName>
    <definedName name="print" localSheetId="8">#REF!</definedName>
    <definedName name="print" localSheetId="11">#REF!</definedName>
    <definedName name="print">#REF!</definedName>
    <definedName name="_xlnm.Print_Area" localSheetId="0">'33'!$A$2:$G$40</definedName>
    <definedName name="_xlnm.Print_Area" localSheetId="1">'34'!$A$1:$G$38</definedName>
    <definedName name="_xlnm.Print_Area" localSheetId="2">'35'!$A$1:$G$92</definedName>
    <definedName name="_xlnm.Print_Area" localSheetId="3">'36'!$A$1:$E$61</definedName>
    <definedName name="_xlnm.Print_Area" localSheetId="4">'37'!$A$1:$C$42</definedName>
    <definedName name="_xlnm.Print_Area" localSheetId="7">'40'!$A$1:$T$90</definedName>
    <definedName name="_xlnm.Print_Area" localSheetId="8">'41'!$A$1:$H$28</definedName>
    <definedName name="_xlnm.Print_Area" localSheetId="10">'43'!$A$1:$F$28</definedName>
    <definedName name="_xlnm.Print_Area" localSheetId="11">#REF!</definedName>
    <definedName name="_xlnm.Print_Area">#REF!</definedName>
    <definedName name="_xlnm.Print_Titles" localSheetId="0">'33'!$6:$8</definedName>
    <definedName name="_xlnm.Print_Titles" localSheetId="1">'34'!$5:$8</definedName>
    <definedName name="_xlnm.Print_Titles" localSheetId="2">'35'!$5:$6</definedName>
    <definedName name="_xlnm.Print_Titles" localSheetId="3">'36'!$6:$8</definedName>
    <definedName name="_xlnm.Print_Titles" localSheetId="4">'37'!$5:$5</definedName>
    <definedName name="_xlnm.Print_Titles" localSheetId="5">'38'!$6:$8</definedName>
    <definedName name="_xlnm.Print_Titles" localSheetId="7">'40'!$5:$7</definedName>
    <definedName name="_xlnm.Print_Titles" localSheetId="10">'43'!$7:$10</definedName>
    <definedName name="_xlnm.Print_Titles" localSheetId="12">'45'!$5:$8</definedName>
    <definedName name="_xlnm.Print_Titles">#N/A</definedName>
    <definedName name="PRINT_TITLES_MI" localSheetId="8">#REF!</definedName>
    <definedName name="PRINT_TITLES_MI" localSheetId="11">#REF!</definedName>
    <definedName name="PRINT_TITLES_MI">#REF!</definedName>
    <definedName name="PRINTA" localSheetId="8">#REF!</definedName>
    <definedName name="PRINTA" localSheetId="11">#REF!</definedName>
    <definedName name="PRINTA">#REF!</definedName>
    <definedName name="PRINTB" localSheetId="8">#REF!</definedName>
    <definedName name="PRINTB" localSheetId="11">#REF!</definedName>
    <definedName name="PRINTB">#REF!</definedName>
    <definedName name="PRINTC" localSheetId="8">#REF!</definedName>
    <definedName name="PRINTC" localSheetId="11">#REF!</definedName>
    <definedName name="PRINTC">#REF!</definedName>
    <definedName name="prjName" localSheetId="8">#REF!</definedName>
    <definedName name="prjName" localSheetId="11">#REF!</definedName>
    <definedName name="prjName">#REF!</definedName>
    <definedName name="prjNo" localSheetId="8">#REF!</definedName>
    <definedName name="prjNo" localSheetId="11">#REF!</definedName>
    <definedName name="prjNo">#REF!</definedName>
    <definedName name="PT_Duong">#REF!</definedName>
    <definedName name="ptdg" localSheetId="8">#REF!</definedName>
    <definedName name="ptdg" localSheetId="11">#REF!</definedName>
    <definedName name="ptdg">#REF!</definedName>
    <definedName name="PTDG_cau" localSheetId="8">#REF!</definedName>
    <definedName name="PTDG_cau" localSheetId="11">#REF!</definedName>
    <definedName name="PTDG_cau">#REF!</definedName>
    <definedName name="ptdg_cong" localSheetId="8">#REF!</definedName>
    <definedName name="ptdg_cong" localSheetId="11">#REF!</definedName>
    <definedName name="ptdg_cong">#REF!</definedName>
    <definedName name="PTDG_DCV" localSheetId="8">#REF!</definedName>
    <definedName name="PTDG_DCV" localSheetId="11">#REF!</definedName>
    <definedName name="PTDG_DCV">#REF!</definedName>
    <definedName name="ptdg_duong" localSheetId="8">#REF!</definedName>
    <definedName name="ptdg_duong" localSheetId="11">#REF!</definedName>
    <definedName name="ptdg_duong">#REF!</definedName>
    <definedName name="PtichDTL">#N/A</definedName>
    <definedName name="Pu" localSheetId="8">#REF!</definedName>
    <definedName name="Pu" localSheetId="11">#REF!</definedName>
    <definedName name="Pu">#REF!</definedName>
    <definedName name="pw" localSheetId="8">#REF!</definedName>
    <definedName name="pw" localSheetId="11">#REF!</definedName>
    <definedName name="pw">#REF!</definedName>
    <definedName name="Qc" localSheetId="8">#REF!</definedName>
    <definedName name="Qc" localSheetId="11">#REF!</definedName>
    <definedName name="Qc">#REF!</definedName>
    <definedName name="qu" localSheetId="8">#REF!</definedName>
    <definedName name="qu" localSheetId="11">#REF!</definedName>
    <definedName name="qu">#REF!</definedName>
    <definedName name="qua" localSheetId="8">#REF!</definedName>
    <definedName name="qua" localSheetId="11">#REF!</definedName>
    <definedName name="qua">#REF!</definedName>
    <definedName name="R_mong" localSheetId="8">#REF!</definedName>
    <definedName name="R_mong" localSheetId="11">#REF!</definedName>
    <definedName name="R_mong">#REF!</definedName>
    <definedName name="Ra_" localSheetId="8">#REF!</definedName>
    <definedName name="Ra_" localSheetId="11">#REF!</definedName>
    <definedName name="Ra_">#REF!</definedName>
    <definedName name="ra11p" localSheetId="8">#REF!</definedName>
    <definedName name="ra11p" localSheetId="11">#REF!</definedName>
    <definedName name="ra11p">#REF!</definedName>
    <definedName name="ra13p" localSheetId="8">#REF!</definedName>
    <definedName name="ra13p" localSheetId="11">#REF!</definedName>
    <definedName name="ra13p">#REF!</definedName>
    <definedName name="rain.." localSheetId="8">#REF!</definedName>
    <definedName name="rain.." localSheetId="11">#REF!</definedName>
    <definedName name="rain..">#REF!</definedName>
    <definedName name="rate">14000</definedName>
    <definedName name="Rc_" localSheetId="8">#REF!</definedName>
    <definedName name="Rc_" localSheetId="11">#REF!</definedName>
    <definedName name="Rc_">#REF!</definedName>
    <definedName name="_xlnm.Recorder">#REF!</definedName>
    <definedName name="RECOUT">#N/A</definedName>
    <definedName name="RFP003A" localSheetId="8">#REF!</definedName>
    <definedName name="RFP003A" localSheetId="11">#REF!</definedName>
    <definedName name="RFP003A">#REF!</definedName>
    <definedName name="RFP003B" localSheetId="8">#REF!</definedName>
    <definedName name="RFP003B" localSheetId="11">#REF!</definedName>
    <definedName name="RFP003B">#REF!</definedName>
    <definedName name="RFP003C" localSheetId="8">#REF!</definedName>
    <definedName name="RFP003C" localSheetId="11">#REF!</definedName>
    <definedName name="RFP003C">#REF!</definedName>
    <definedName name="RFP003D" localSheetId="8">#REF!</definedName>
    <definedName name="RFP003D" localSheetId="11">#REF!</definedName>
    <definedName name="RFP003D">#REF!</definedName>
    <definedName name="RFP003E" localSheetId="8">#REF!</definedName>
    <definedName name="RFP003E" localSheetId="11">#REF!</definedName>
    <definedName name="RFP003E">#REF!</definedName>
    <definedName name="RFP003F" localSheetId="8">#REF!</definedName>
    <definedName name="RFP003F" localSheetId="11">#REF!</definedName>
    <definedName name="RFP003F">#REF!</definedName>
    <definedName name="rrrrrrrrrrrr">#REF!</definedName>
    <definedName name="s" localSheetId="8">#REF!</definedName>
    <definedName name="s" localSheetId="11">#REF!</definedName>
    <definedName name="s">#REF!</definedName>
    <definedName name="s." localSheetId="8">#REF!</definedName>
    <definedName name="s." localSheetId="11">#REF!</definedName>
    <definedName name="s.">#REF!</definedName>
    <definedName name="S.dinh">640</definedName>
    <definedName name="sanluongnhap" localSheetId="8">#REF!</definedName>
    <definedName name="sanluongnhap" localSheetId="11">#REF!</definedName>
    <definedName name="sanluongnhap">#REF!</definedName>
    <definedName name="SCH" localSheetId="8">#REF!</definedName>
    <definedName name="SCH" localSheetId="11">#REF!</definedName>
    <definedName name="SCH">#REF!</definedName>
    <definedName name="SCT" localSheetId="8">#REF!</definedName>
    <definedName name="SCT" localSheetId="11">#REF!</definedName>
    <definedName name="SCT">#REF!</definedName>
    <definedName name="sdf" localSheetId="11" hidden="1">{"'Sheet1'!$L$16"}</definedName>
    <definedName name="sdf" hidden="1">{"'Sheet1'!$L$16"}</definedName>
    <definedName name="SDMONG" localSheetId="8">#REF!</definedName>
    <definedName name="SDMONG" localSheetId="11">#REF!</definedName>
    <definedName name="SDMONG">#REF!</definedName>
    <definedName name="së_giao_th_ng" localSheetId="8">#REF!</definedName>
    <definedName name="së_giao_th_ng" localSheetId="11">#REF!</definedName>
    <definedName name="së_giao_th_ng">#REF!</definedName>
    <definedName name="së_n_ng_nghiÖp_v__pt_n_ng_th_n" localSheetId="8">#REF!</definedName>
    <definedName name="së_n_ng_nghiÖp_v__pt_n_ng_th_n" localSheetId="11">#REF!</definedName>
    <definedName name="së_n_ng_nghiÖp_v__pt_n_ng_th_n">#REF!</definedName>
    <definedName name="së_thuû_s_n" localSheetId="8">#REF!</definedName>
    <definedName name="së_thuû_s_n" localSheetId="11">#REF!</definedName>
    <definedName name="së_thuû_s_n">#REF!</definedName>
    <definedName name="së_x_y_dùng" localSheetId="8">#REF!</definedName>
    <definedName name="së_x_y_dùng" localSheetId="11">#REF!</definedName>
    <definedName name="së_x_y_dùng">#REF!</definedName>
    <definedName name="sgsgdd" hidden="1">#N/A</definedName>
    <definedName name="sgsgsgs" hidden="1">#N/A</definedName>
    <definedName name="Sheet1" localSheetId="8">#REF!</definedName>
    <definedName name="Sheet1" localSheetId="11">#REF!</definedName>
    <definedName name="Sheet1">#REF!</definedName>
    <definedName name="SIZE" localSheetId="8">#REF!</definedName>
    <definedName name="SIZE" localSheetId="11">#REF!</definedName>
    <definedName name="SIZE">#REF!</definedName>
    <definedName name="SL" localSheetId="8">#REF!</definedName>
    <definedName name="SL" localSheetId="11">#REF!</definedName>
    <definedName name="SL">#REF!</definedName>
    <definedName name="SL_CRD" localSheetId="8">#REF!</definedName>
    <definedName name="SL_CRD" localSheetId="11">#REF!</definedName>
    <definedName name="SL_CRD">#REF!</definedName>
    <definedName name="SL_CRS" localSheetId="8">#REF!</definedName>
    <definedName name="SL_CRS" localSheetId="11">#REF!</definedName>
    <definedName name="SL_CRS">#REF!</definedName>
    <definedName name="SL_CS" localSheetId="8">#REF!</definedName>
    <definedName name="SL_CS" localSheetId="11">#REF!</definedName>
    <definedName name="SL_CS">#REF!</definedName>
    <definedName name="SL_DD" localSheetId="8">#REF!</definedName>
    <definedName name="SL_DD" localSheetId="11">#REF!</definedName>
    <definedName name="SL_DD">#REF!</definedName>
    <definedName name="smax" localSheetId="8">#REF!</definedName>
    <definedName name="smax" localSheetId="11">#REF!</definedName>
    <definedName name="smax">#REF!</definedName>
    <definedName name="smax1" localSheetId="8">#REF!</definedName>
    <definedName name="smax1" localSheetId="11">#REF!</definedName>
    <definedName name="smax1">#REF!</definedName>
    <definedName name="sn" localSheetId="8">#REF!</definedName>
    <definedName name="sn" localSheetId="11">#REF!</definedName>
    <definedName name="sn">#REF!</definedName>
    <definedName name="soc3p" localSheetId="8">#REF!</definedName>
    <definedName name="soc3p" localSheetId="11">#REF!</definedName>
    <definedName name="soc3p">#REF!</definedName>
    <definedName name="SoilType" localSheetId="8">#REF!</definedName>
    <definedName name="SoilType" localSheetId="11">#REF!</definedName>
    <definedName name="SoilType">#REF!</definedName>
    <definedName name="soluongnhap" localSheetId="8">#REF!</definedName>
    <definedName name="soluongnhap" localSheetId="11">#REF!</definedName>
    <definedName name="soluongnhap">#REF!</definedName>
    <definedName name="Spanner_Auto_File">"C:\My Documents\tinh cdo.x2a"</definedName>
    <definedName name="ST">#REF!</definedName>
    <definedName name="SUMMARY">#REF!</definedName>
    <definedName name="t." localSheetId="8">#REF!</definedName>
    <definedName name="t." localSheetId="11">#REF!</definedName>
    <definedName name="t.">#REF!</definedName>
    <definedName name="t.." localSheetId="8">#REF!</definedName>
    <definedName name="t.." localSheetId="11">#REF!</definedName>
    <definedName name="t..">#REF!</definedName>
    <definedName name="T.TBA" localSheetId="8">#REF!</definedName>
    <definedName name="T.TBA" localSheetId="11">#REF!</definedName>
    <definedName name="T.TBA">#REF!</definedName>
    <definedName name="T0.4" localSheetId="8">#REF!</definedName>
    <definedName name="T0.4" localSheetId="11">#REF!</definedName>
    <definedName name="T0.4">#REF!</definedName>
    <definedName name="t101p" localSheetId="8">#REF!</definedName>
    <definedName name="t101p" localSheetId="11">#REF!</definedName>
    <definedName name="t101p">#REF!</definedName>
    <definedName name="t103p" localSheetId="8">#REF!</definedName>
    <definedName name="t103p" localSheetId="11">#REF!</definedName>
    <definedName name="t103p">#REF!</definedName>
    <definedName name="t10nc1p" localSheetId="8">#REF!</definedName>
    <definedName name="t10nc1p" localSheetId="11">#REF!</definedName>
    <definedName name="t10nc1p">#REF!</definedName>
    <definedName name="t10vl1p" localSheetId="8">#REF!</definedName>
    <definedName name="t10vl1p" localSheetId="11">#REF!</definedName>
    <definedName name="t10vl1p">#REF!</definedName>
    <definedName name="t121p" localSheetId="8">#REF!</definedName>
    <definedName name="t121p" localSheetId="11">#REF!</definedName>
    <definedName name="t121p">#REF!</definedName>
    <definedName name="t123p" localSheetId="8">#REF!</definedName>
    <definedName name="t123p" localSheetId="11">#REF!</definedName>
    <definedName name="t123p">#REF!</definedName>
    <definedName name="t141p" localSheetId="8">#REF!</definedName>
    <definedName name="t141p" localSheetId="11">#REF!</definedName>
    <definedName name="t141p">#REF!</definedName>
    <definedName name="t143p" localSheetId="8">#REF!</definedName>
    <definedName name="t143p" localSheetId="11">#REF!</definedName>
    <definedName name="t143p">#REF!</definedName>
    <definedName name="t14nc3p" localSheetId="8">#REF!</definedName>
    <definedName name="t14nc3p" localSheetId="11">#REF!</definedName>
    <definedName name="t14nc3p">#REF!</definedName>
    <definedName name="t14vl3p" localSheetId="8">#REF!</definedName>
    <definedName name="t14vl3p" localSheetId="11">#REF!</definedName>
    <definedName name="t14vl3p">#REF!</definedName>
    <definedName name="tadao" localSheetId="8">#REF!</definedName>
    <definedName name="tadao" localSheetId="11">#REF!</definedName>
    <definedName name="tadao">#REF!</definedName>
    <definedName name="Tæng_c_ng_suÊt_hiÖn_t_i">"THOP"</definedName>
    <definedName name="Tæng_Cty_c__khÝ_NL_v__má" localSheetId="8">#REF!</definedName>
    <definedName name="Tæng_Cty_c__khÝ_NL_v__má" localSheetId="11">#REF!</definedName>
    <definedName name="Tæng_Cty_c__khÝ_NL_v__má">#REF!</definedName>
    <definedName name="Tang">100</definedName>
    <definedName name="TaxTV">10%</definedName>
    <definedName name="TaxXL">5%</definedName>
    <definedName name="TC">#REF!</definedName>
    <definedName name="TC_NHANH1" localSheetId="8">#REF!</definedName>
    <definedName name="TC_NHANH1" localSheetId="11">#REF!</definedName>
    <definedName name="TC_NHANH1">#REF!</definedName>
    <definedName name="td1p" localSheetId="8">#REF!</definedName>
    <definedName name="td1p" localSheetId="11">#REF!</definedName>
    <definedName name="td1p">#REF!</definedName>
    <definedName name="td3p" localSheetId="8">#REF!</definedName>
    <definedName name="td3p" localSheetId="11">#REF!</definedName>
    <definedName name="td3p">#REF!</definedName>
    <definedName name="tdnc1p" localSheetId="8">#REF!</definedName>
    <definedName name="tdnc1p" localSheetId="11">#REF!</definedName>
    <definedName name="tdnc1p">#REF!</definedName>
    <definedName name="tdo" localSheetId="8">#REF!</definedName>
    <definedName name="tdo" localSheetId="11">#REF!</definedName>
    <definedName name="tdo">#REF!</definedName>
    <definedName name="tdtr2cnc" localSheetId="8">#REF!</definedName>
    <definedName name="tdtr2cnc" localSheetId="11">#REF!</definedName>
    <definedName name="tdtr2cnc">#REF!</definedName>
    <definedName name="tdtr2cvl" localSheetId="8">#REF!</definedName>
    <definedName name="tdtr2cvl" localSheetId="11">#REF!</definedName>
    <definedName name="tdtr2cvl">#REF!</definedName>
    <definedName name="tdvl1p" localSheetId="8">#REF!</definedName>
    <definedName name="tdvl1p" localSheetId="11">#REF!</definedName>
    <definedName name="tdvl1p">#REF!</definedName>
    <definedName name="ten" localSheetId="8">#REF!</definedName>
    <definedName name="ten" localSheetId="11">#REF!</definedName>
    <definedName name="ten">#REF!</definedName>
    <definedName name="test" localSheetId="8">#REF!</definedName>
    <definedName name="test" localSheetId="11">#REF!</definedName>
    <definedName name="test">#REF!</definedName>
    <definedName name="TH.BM" localSheetId="8">#REF!</definedName>
    <definedName name="TH.BM" localSheetId="11">#REF!</definedName>
    <definedName name="TH.BM">#REF!</definedName>
    <definedName name="TH.DVKD" localSheetId="8">#REF!</definedName>
    <definedName name="TH.DVKD" localSheetId="11">#REF!</definedName>
    <definedName name="TH.DVKD">#REF!</definedName>
    <definedName name="TH.HB" localSheetId="8">#REF!</definedName>
    <definedName name="TH.HB" localSheetId="11">#REF!</definedName>
    <definedName name="TH.HB">#REF!</definedName>
    <definedName name="TH.HR" localSheetId="8">#REF!</definedName>
    <definedName name="TH.HR" localSheetId="11">#REF!</definedName>
    <definedName name="TH.HR">#REF!</definedName>
    <definedName name="TH.KT" localSheetId="8">#REF!</definedName>
    <definedName name="TH.KT" localSheetId="11">#REF!</definedName>
    <definedName name="TH.KT">#REF!</definedName>
    <definedName name="TH.NK" localSheetId="8">#REF!</definedName>
    <definedName name="TH.NK" localSheetId="11">#REF!</definedName>
    <definedName name="TH.NK">#REF!</definedName>
    <definedName name="TH.SL" localSheetId="8">#REF!</definedName>
    <definedName name="TH.SL" localSheetId="11">#REF!</definedName>
    <definedName name="TH.SL">#REF!</definedName>
    <definedName name="TH.TBDM" localSheetId="8">#REF!</definedName>
    <definedName name="TH.TBDM" localSheetId="11">#REF!</definedName>
    <definedName name="TH.TBDM">#REF!</definedName>
    <definedName name="TH.TC" localSheetId="8">#REF!</definedName>
    <definedName name="TH.TC" localSheetId="11">#REF!</definedName>
    <definedName name="TH.TC">#REF!</definedName>
    <definedName name="thepma">10500</definedName>
    <definedName name="thht">#REF!</definedName>
    <definedName name="THI" localSheetId="8">#REF!</definedName>
    <definedName name="THI" localSheetId="11">#REF!</definedName>
    <definedName name="THI">#REF!</definedName>
    <definedName name="thinh" localSheetId="8">#REF!</definedName>
    <definedName name="thinh" localSheetId="11">#REF!</definedName>
    <definedName name="thinh">#REF!</definedName>
    <definedName name="thkp3" localSheetId="8">#REF!</definedName>
    <definedName name="thkp3" localSheetId="11">#REF!</definedName>
    <definedName name="thkp3">#REF!</definedName>
    <definedName name="THKP7YT" localSheetId="11" hidden="1">{"'Sheet1'!$L$16"}</definedName>
    <definedName name="THKP7YT" hidden="1">{"'Sheet1'!$L$16"}</definedName>
    <definedName name="THOP">"THOP"</definedName>
    <definedName name="thtt" localSheetId="8">#REF!</definedName>
    <definedName name="thtt" localSheetId="11">#REF!</definedName>
    <definedName name="thtt">#REF!</definedName>
    <definedName name="thue">6</definedName>
    <definedName name="thvlmoimoi" localSheetId="11" hidden="1">{"'Sheet1'!$L$16"}</definedName>
    <definedName name="thvlmoimoi" hidden="1">{"'Sheet1'!$L$16"}</definedName>
    <definedName name="Tien" localSheetId="8">#REF!</definedName>
    <definedName name="Tien" localSheetId="11">#REF!</definedName>
    <definedName name="Tien">#REF!</definedName>
    <definedName name="TienThanhToan" localSheetId="8">#REF!</definedName>
    <definedName name="TienThanhToan" localSheetId="11">#REF!</definedName>
    <definedName name="TienThanhToan">#REF!</definedName>
    <definedName name="TienThanhToanNB" localSheetId="8">#REF!</definedName>
    <definedName name="TienThanhToanNB" localSheetId="11">#REF!</definedName>
    <definedName name="TienThanhToanNB">#REF!</definedName>
    <definedName name="Tiepdiama">9500</definedName>
    <definedName name="Tim_cong" localSheetId="8">#REF!</definedName>
    <definedName name="Tim_cong" localSheetId="11">#REF!</definedName>
    <definedName name="Tim_cong">#REF!</definedName>
    <definedName name="tim_xuat_hien" localSheetId="8">#REF!</definedName>
    <definedName name="tim_xuat_hien" localSheetId="11">#REF!</definedName>
    <definedName name="tim_xuat_hien">#REF!</definedName>
    <definedName name="TITAN" localSheetId="8">#REF!</definedName>
    <definedName name="TITAN" localSheetId="11">#REF!</definedName>
    <definedName name="TITAN">#REF!</definedName>
    <definedName name="TKYB">"TKYB"</definedName>
    <definedName name="TLAC120" localSheetId="8">#REF!</definedName>
    <definedName name="TLAC120" localSheetId="11">#REF!</definedName>
    <definedName name="TLAC120">#REF!</definedName>
    <definedName name="TLAC35" localSheetId="8">#REF!</definedName>
    <definedName name="TLAC35" localSheetId="11">#REF!</definedName>
    <definedName name="TLAC35">#REF!</definedName>
    <definedName name="TLAC50" localSheetId="8">#REF!</definedName>
    <definedName name="TLAC50" localSheetId="11">#REF!</definedName>
    <definedName name="TLAC50">#REF!</definedName>
    <definedName name="TLAC70" localSheetId="8">#REF!</definedName>
    <definedName name="TLAC70" localSheetId="11">#REF!</definedName>
    <definedName name="TLAC70">#REF!</definedName>
    <definedName name="TLAC95" localSheetId="8">#REF!</definedName>
    <definedName name="TLAC95" localSheetId="11">#REF!</definedName>
    <definedName name="TLAC95">#REF!</definedName>
    <definedName name="Tle" localSheetId="8">#REF!</definedName>
    <definedName name="Tle" localSheetId="11">#REF!</definedName>
    <definedName name="Tle">#REF!</definedName>
    <definedName name="ton" localSheetId="8">#REF!</definedName>
    <definedName name="ton" localSheetId="11">#REF!</definedName>
    <definedName name="ton">#REF!</definedName>
    <definedName name="Tong_co" localSheetId="8">#REF!</definedName>
    <definedName name="Tong_co" localSheetId="11">#REF!</definedName>
    <definedName name="Tong_co">#REF!</definedName>
    <definedName name="Tong_no" localSheetId="8">#REF!</definedName>
    <definedName name="Tong_no" localSheetId="11">#REF!</definedName>
    <definedName name="Tong_no">#REF!</definedName>
    <definedName name="TOTAL" localSheetId="8">#REF!</definedName>
    <definedName name="TOTAL" localSheetId="11">#REF!</definedName>
    <definedName name="TOTAL">#REF!</definedName>
    <definedName name="TPLRP" localSheetId="8">#REF!</definedName>
    <definedName name="TPLRP" localSheetId="11">#REF!</definedName>
    <definedName name="TPLRP">#REF!</definedName>
    <definedName name="Tra_DM_su_dung" localSheetId="8">#REF!</definedName>
    <definedName name="Tra_DM_su_dung" localSheetId="11">#REF!</definedName>
    <definedName name="Tra_DM_su_dung">#REF!</definedName>
    <definedName name="Tra_don_gia_KS" localSheetId="8">#REF!</definedName>
    <definedName name="Tra_don_gia_KS" localSheetId="11">#REF!</definedName>
    <definedName name="Tra_don_gia_KS">#REF!</definedName>
    <definedName name="Tra_DTCT" localSheetId="8">#REF!</definedName>
    <definedName name="Tra_DTCT" localSheetId="11">#REF!</definedName>
    <definedName name="Tra_DTCT">#REF!</definedName>
    <definedName name="Tra_gtxl_cong" localSheetId="8">#REF!</definedName>
    <definedName name="Tra_gtxl_cong" localSheetId="11">#REF!</definedName>
    <definedName name="Tra_gtxl_cong">#REF!</definedName>
    <definedName name="Tra_tim_hang_mucPT_trung" localSheetId="8">#REF!</definedName>
    <definedName name="Tra_tim_hang_mucPT_trung" localSheetId="11">#REF!</definedName>
    <definedName name="Tra_tim_hang_mucPT_trung">#REF!</definedName>
    <definedName name="Tra_TL" localSheetId="8">#REF!</definedName>
    <definedName name="Tra_TL" localSheetId="11">#REF!</definedName>
    <definedName name="Tra_TL">#REF!</definedName>
    <definedName name="Tra_ty_le2" localSheetId="8">#REF!</definedName>
    <definedName name="Tra_ty_le2" localSheetId="11">#REF!</definedName>
    <definedName name="Tra_ty_le2">#REF!</definedName>
    <definedName name="Tra_ty_le3" localSheetId="8">#REF!</definedName>
    <definedName name="Tra_ty_le3" localSheetId="11">#REF!</definedName>
    <definedName name="Tra_ty_le3">#REF!</definedName>
    <definedName name="Tra_ty_le4" localSheetId="8">#REF!</definedName>
    <definedName name="Tra_ty_le4" localSheetId="11">#REF!</definedName>
    <definedName name="Tra_ty_le4">#REF!</definedName>
    <definedName name="Tra_ty_le5" localSheetId="8">#REF!</definedName>
    <definedName name="Tra_ty_le5" localSheetId="11">#REF!</definedName>
    <definedName name="Tra_ty_le5">#REF!</definedName>
    <definedName name="TRA_VAT_LIEU" localSheetId="8">#REF!</definedName>
    <definedName name="TRA_VAT_LIEU" localSheetId="11">#REF!</definedName>
    <definedName name="TRA_VAT_LIEU">#REF!</definedName>
    <definedName name="TRA_VL" localSheetId="8">#REF!</definedName>
    <definedName name="TRA_VL" localSheetId="11">#REF!</definedName>
    <definedName name="TRA_VL">#REF!</definedName>
    <definedName name="TRADE2" localSheetId="8">#REF!</definedName>
    <definedName name="TRADE2" localSheetId="11">#REF!</definedName>
    <definedName name="TRADE2">#REF!</definedName>
    <definedName name="TRAvH" localSheetId="8">#REF!</definedName>
    <definedName name="TRAvH" localSheetId="11">#REF!</definedName>
    <definedName name="TRAvH">#REF!</definedName>
    <definedName name="TRAVL" localSheetId="8">#REF!</definedName>
    <definedName name="TRAVL" localSheetId="11">#REF!</definedName>
    <definedName name="TRAVL">#REF!</definedName>
    <definedName name="trigianhapthan" localSheetId="8">#REF!</definedName>
    <definedName name="trigianhapthan" localSheetId="11">#REF!</definedName>
    <definedName name="trigianhapthan">#REF!</definedName>
    <definedName name="trigiaxuatthan" localSheetId="8">#REF!</definedName>
    <definedName name="trigiaxuatthan" localSheetId="11">#REF!</definedName>
    <definedName name="trigiaxuatthan">#REF!</definedName>
    <definedName name="TT_1P" localSheetId="8">#REF!</definedName>
    <definedName name="TT_1P" localSheetId="11">#REF!</definedName>
    <definedName name="TT_1P">#REF!</definedName>
    <definedName name="TT_3p" localSheetId="8">#REF!</definedName>
    <definedName name="TT_3p" localSheetId="11">#REF!</definedName>
    <definedName name="TT_3p">#REF!</definedName>
    <definedName name="ttao" localSheetId="8">#REF!</definedName>
    <definedName name="ttao" localSheetId="11">#REF!</definedName>
    <definedName name="ttao">#REF!</definedName>
    <definedName name="ttinh">#REF!</definedName>
    <definedName name="ttronmk" localSheetId="8">#REF!</definedName>
    <definedName name="ttronmk" localSheetId="11">#REF!</definedName>
    <definedName name="ttronmk">#REF!</definedName>
    <definedName name="ttttttttttttttttt" localSheetId="8">#REF!</definedName>
    <definedName name="ttttttttttttttttt" localSheetId="11">#REF!</definedName>
    <definedName name="ttttttttttttttttt">#REF!</definedName>
    <definedName name="tv75nc" localSheetId="8">#REF!</definedName>
    <definedName name="tv75nc" localSheetId="11">#REF!</definedName>
    <definedName name="tv75nc">#REF!</definedName>
    <definedName name="tv75vl" localSheetId="8">#REF!</definedName>
    <definedName name="tv75vl" localSheetId="11">#REF!</definedName>
    <definedName name="tv75vl">#REF!</definedName>
    <definedName name="Ty_Le_1">#REF!</definedName>
    <definedName name="ty_le_BTN" localSheetId="8">#REF!</definedName>
    <definedName name="ty_le_BTN" localSheetId="11">#REF!</definedName>
    <definedName name="ty_le_BTN">#REF!</definedName>
    <definedName name="Ty_le1" localSheetId="8">#REF!</definedName>
    <definedName name="Ty_le1" localSheetId="11">#REF!</definedName>
    <definedName name="Ty_le1">#REF!</definedName>
    <definedName name="tytrong16so5nam">'[1]PLI CTrinh'!$CN$10</definedName>
    <definedName name="UP" localSheetId="8">#REF!,#REF!,#REF!,#REF!,#REF!,#REF!,#REF!,#REF!,#REF!,#REF!,#REF!</definedName>
    <definedName name="UP" localSheetId="11">#REF!,#REF!,#REF!,#REF!,#REF!,#REF!,#REF!,#REF!,#REF!,#REF!,#REF!</definedName>
    <definedName name="UP">#REF!,#REF!,#REF!,#REF!,#REF!,#REF!,#REF!,#REF!,#REF!,#REF!,#REF!</definedName>
    <definedName name="VAÄT_LIEÄU">"ATRAM"</definedName>
    <definedName name="vl1p">#REF!</definedName>
    <definedName name="vl3p" localSheetId="8">#REF!</definedName>
    <definedName name="vl3p" localSheetId="11">#REF!</definedName>
    <definedName name="vl3p">#REF!</definedName>
    <definedName name="VLBS">#N/A</definedName>
    <definedName name="vldn600">#REF!</definedName>
    <definedName name="VLM" localSheetId="8">#REF!</definedName>
    <definedName name="VLM" localSheetId="11">#REF!</definedName>
    <definedName name="VLM">#REF!</definedName>
    <definedName name="vltram" localSheetId="8">#REF!</definedName>
    <definedName name="vltram" localSheetId="11">#REF!</definedName>
    <definedName name="vltram">#REF!</definedName>
    <definedName name="vr3p" localSheetId="8">#REF!</definedName>
    <definedName name="vr3p" localSheetId="11">#REF!</definedName>
    <definedName name="vr3p">#REF!</definedName>
    <definedName name="Vu" localSheetId="8">#REF!</definedName>
    <definedName name="Vu" localSheetId="11">#REF!</definedName>
    <definedName name="Vu">#REF!</definedName>
    <definedName name="Vu_" localSheetId="8">#REF!</definedName>
    <definedName name="Vu_" localSheetId="11">#REF!</definedName>
    <definedName name="Vu_">#REF!</definedName>
    <definedName name="WIRE1">5</definedName>
    <definedName name="wl">#REF!</definedName>
    <definedName name="Wss">#REF!</definedName>
    <definedName name="Wst" localSheetId="8">#REF!</definedName>
    <definedName name="Wst" localSheetId="11">#REF!</definedName>
    <definedName name="Wst">#REF!</definedName>
    <definedName name="wt" localSheetId="8">#REF!</definedName>
    <definedName name="wt" localSheetId="11">#REF!</definedName>
    <definedName name="wt">#REF!</definedName>
    <definedName name="WW">#N/A</definedName>
    <definedName name="wwwwwwwwwwwwwwwwwwwwư" localSheetId="8">#REF!</definedName>
    <definedName name="wwwwwwwwwwwwwwwwwwwwư" localSheetId="11">#REF!</definedName>
    <definedName name="wwwwwwwwwwwwwwwwwwwwư">#REF!</definedName>
    <definedName name="x1ping">#REF!</definedName>
    <definedName name="x1pint" localSheetId="8">#REF!</definedName>
    <definedName name="x1pint" localSheetId="11">#REF!</definedName>
    <definedName name="x1pint">#REF!</definedName>
    <definedName name="XBCNCKT">5600</definedName>
    <definedName name="XCCT">0.5</definedName>
    <definedName name="xfco" localSheetId="8">#REF!</definedName>
    <definedName name="xfco" localSheetId="11">#REF!</definedName>
    <definedName name="xfco">#REF!</definedName>
    <definedName name="xfco3p" localSheetId="8">#REF!</definedName>
    <definedName name="xfco3p" localSheetId="11">#REF!</definedName>
    <definedName name="xfco3p">#REF!</definedName>
    <definedName name="xfcotnc" localSheetId="8">#REF!</definedName>
    <definedName name="xfcotnc" localSheetId="11">#REF!</definedName>
    <definedName name="xfcotnc">#REF!</definedName>
    <definedName name="xfcotvl" localSheetId="8">#REF!</definedName>
    <definedName name="xfcotvl" localSheetId="11">#REF!</definedName>
    <definedName name="xfcotvl">#REF!</definedName>
    <definedName name="xh" localSheetId="8">#REF!</definedName>
    <definedName name="xh" localSheetId="11">#REF!</definedName>
    <definedName name="xh">#REF!</definedName>
    <definedName name="xhn" localSheetId="8">#REF!</definedName>
    <definedName name="xhn" localSheetId="11">#REF!</definedName>
    <definedName name="xhn">#REF!</definedName>
    <definedName name="xig" localSheetId="8">#REF!</definedName>
    <definedName name="xig" localSheetId="11">#REF!</definedName>
    <definedName name="xig">#REF!</definedName>
    <definedName name="xig1" localSheetId="8">#REF!</definedName>
    <definedName name="xig1" localSheetId="11">#REF!</definedName>
    <definedName name="xig1">#REF!</definedName>
    <definedName name="xig1p" localSheetId="8">#REF!</definedName>
    <definedName name="xig1p" localSheetId="11">#REF!</definedName>
    <definedName name="xig1p">#REF!</definedName>
    <definedName name="xig3p" localSheetId="8">#REF!</definedName>
    <definedName name="xig3p" localSheetId="11">#REF!</definedName>
    <definedName name="xig3p">#REF!</definedName>
    <definedName name="xignc3p" localSheetId="8">#REF!</definedName>
    <definedName name="xignc3p" localSheetId="11">#REF!</definedName>
    <definedName name="xignc3p">#REF!</definedName>
    <definedName name="xigvl3p" localSheetId="8">#REF!</definedName>
    <definedName name="xigvl3p" localSheetId="11">#REF!</definedName>
    <definedName name="xigvl3p">#REF!</definedName>
    <definedName name="xin" localSheetId="8">#REF!</definedName>
    <definedName name="xin" localSheetId="11">#REF!</definedName>
    <definedName name="xin">#REF!</definedName>
    <definedName name="xin190" localSheetId="8">#REF!</definedName>
    <definedName name="xin190" localSheetId="11">#REF!</definedName>
    <definedName name="xin190">#REF!</definedName>
    <definedName name="xin1903p" localSheetId="8">#REF!</definedName>
    <definedName name="xin1903p" localSheetId="11">#REF!</definedName>
    <definedName name="xin1903p">#REF!</definedName>
    <definedName name="xin2903p" localSheetId="8">#REF!</definedName>
    <definedName name="xin2903p" localSheetId="11">#REF!</definedName>
    <definedName name="xin2903p">#REF!</definedName>
    <definedName name="xin290nc3p" localSheetId="8">#REF!</definedName>
    <definedName name="xin290nc3p" localSheetId="11">#REF!</definedName>
    <definedName name="xin290nc3p">#REF!</definedName>
    <definedName name="xin290vl3p" localSheetId="8">#REF!</definedName>
    <definedName name="xin290vl3p" localSheetId="11">#REF!</definedName>
    <definedName name="xin290vl3p">#REF!</definedName>
    <definedName name="xin3p" localSheetId="8">#REF!</definedName>
    <definedName name="xin3p" localSheetId="11">#REF!</definedName>
    <definedName name="xin3p">#REF!</definedName>
    <definedName name="xind" localSheetId="8">#REF!</definedName>
    <definedName name="xind" localSheetId="11">#REF!</definedName>
    <definedName name="xind">#REF!</definedName>
    <definedName name="xind1p" localSheetId="8">#REF!</definedName>
    <definedName name="xind1p" localSheetId="11">#REF!</definedName>
    <definedName name="xind1p">#REF!</definedName>
    <definedName name="xind3p" localSheetId="8">#REF!</definedName>
    <definedName name="xind3p" localSheetId="11">#REF!</definedName>
    <definedName name="xind3p">#REF!</definedName>
    <definedName name="xindnc1p" localSheetId="8">#REF!</definedName>
    <definedName name="xindnc1p" localSheetId="11">#REF!</definedName>
    <definedName name="xindnc1p">#REF!</definedName>
    <definedName name="xindvl1p" localSheetId="8">#REF!</definedName>
    <definedName name="xindvl1p" localSheetId="11">#REF!</definedName>
    <definedName name="xindvl1p">#REF!</definedName>
    <definedName name="xing1p" localSheetId="8">#REF!</definedName>
    <definedName name="xing1p" localSheetId="11">#REF!</definedName>
    <definedName name="xing1p">#REF!</definedName>
    <definedName name="xingnc1p" localSheetId="8">#REF!</definedName>
    <definedName name="xingnc1p" localSheetId="11">#REF!</definedName>
    <definedName name="xingnc1p">#REF!</definedName>
    <definedName name="xingvl1p" localSheetId="8">#REF!</definedName>
    <definedName name="xingvl1p" localSheetId="11">#REF!</definedName>
    <definedName name="xingvl1p">#REF!</definedName>
    <definedName name="xinnc3p" localSheetId="8">#REF!</definedName>
    <definedName name="xinnc3p" localSheetId="11">#REF!</definedName>
    <definedName name="xinnc3p">#REF!</definedName>
    <definedName name="xint1p" localSheetId="8">#REF!</definedName>
    <definedName name="xint1p" localSheetId="11">#REF!</definedName>
    <definedName name="xint1p">#REF!</definedName>
    <definedName name="xinvl3p" localSheetId="8">#REF!</definedName>
    <definedName name="xinvl3p" localSheetId="11">#REF!</definedName>
    <definedName name="xinvl3p">#REF!</definedName>
    <definedName name="xit" localSheetId="8">#REF!</definedName>
    <definedName name="xit" localSheetId="11">#REF!</definedName>
    <definedName name="xit">#REF!</definedName>
    <definedName name="xit1" localSheetId="8">#REF!</definedName>
    <definedName name="xit1" localSheetId="11">#REF!</definedName>
    <definedName name="xit1">#REF!</definedName>
    <definedName name="xit1p" localSheetId="8">#REF!</definedName>
    <definedName name="xit1p" localSheetId="11">#REF!</definedName>
    <definedName name="xit1p">#REF!</definedName>
    <definedName name="xit2nc3p" localSheetId="8">#REF!</definedName>
    <definedName name="xit2nc3p" localSheetId="11">#REF!</definedName>
    <definedName name="xit2nc3p">#REF!</definedName>
    <definedName name="xit2vl3p" localSheetId="8">#REF!</definedName>
    <definedName name="xit2vl3p" localSheetId="11">#REF!</definedName>
    <definedName name="xit2vl3p">#REF!</definedName>
    <definedName name="xit3p" localSheetId="8">#REF!</definedName>
    <definedName name="xit3p" localSheetId="11">#REF!</definedName>
    <definedName name="xit3p">#REF!</definedName>
    <definedName name="xitnc3p" localSheetId="8">#REF!</definedName>
    <definedName name="xitnc3p" localSheetId="11">#REF!</definedName>
    <definedName name="xitnc3p">#REF!</definedName>
    <definedName name="xitvl3p" localSheetId="8">#REF!</definedName>
    <definedName name="xitvl3p" localSheetId="11">#REF!</definedName>
    <definedName name="xitvl3p">#REF!</definedName>
    <definedName name="xl" localSheetId="8">#REF!</definedName>
    <definedName name="xl" localSheetId="11">#REF!</definedName>
    <definedName name="xl">#REF!</definedName>
    <definedName name="xlc" localSheetId="8">#REF!</definedName>
    <definedName name="xlc" localSheetId="11">#REF!</definedName>
    <definedName name="xlc">#REF!</definedName>
    <definedName name="xlk" localSheetId="8">#REF!</definedName>
    <definedName name="xlk" localSheetId="11">#REF!</definedName>
    <definedName name="xlk">#REF!</definedName>
    <definedName name="xn" localSheetId="8">#REF!</definedName>
    <definedName name="xn" localSheetId="11">#REF!</definedName>
    <definedName name="xn">#REF!</definedName>
    <definedName name="XTKKTTC">7500</definedName>
    <definedName name="xuatthan" localSheetId="8">#REF!</definedName>
    <definedName name="xuatthan" localSheetId="11">#REF!</definedName>
    <definedName name="xuatthan">#REF!</definedName>
    <definedName name="y" localSheetId="8">#REF!</definedName>
    <definedName name="y" localSheetId="11">#REF!</definedName>
    <definedName name="y">#REF!</definedName>
    <definedName name="yyyyyyyyyyyyyyyy" localSheetId="8">#REF!</definedName>
    <definedName name="yyyyyyyyyyyyyyyy" localSheetId="11">#REF!</definedName>
    <definedName name="yyyyyyyyyyyyyyyy">#REF!</definedName>
    <definedName name="z" localSheetId="8">#REF!</definedName>
    <definedName name="z" localSheetId="11">#REF!</definedName>
    <definedName name="z">#REF!</definedName>
    <definedName name="zl" localSheetId="8">#REF!</definedName>
    <definedName name="zl" localSheetId="11">#REF!</definedName>
    <definedName name="zl">#REF!</definedName>
    <definedName name="Zw" localSheetId="8">#REF!</definedName>
    <definedName name="Zw" localSheetId="11">#REF!</definedName>
    <definedName name="Zw">#REF!</definedName>
  </definedNames>
  <calcPr calcId="152511"/>
</workbook>
</file>

<file path=xl/calcChain.xml><?xml version="1.0" encoding="utf-8"?>
<calcChain xmlns="http://schemas.openxmlformats.org/spreadsheetml/2006/main">
  <c r="M156" i="48" l="1"/>
  <c r="O155" i="48"/>
  <c r="O154" i="48" s="1"/>
  <c r="M155" i="48"/>
  <c r="M154" i="48" s="1"/>
  <c r="O152" i="48"/>
  <c r="M152" i="48"/>
  <c r="O151" i="48"/>
  <c r="M151" i="48"/>
  <c r="O150" i="48"/>
  <c r="O149" i="48" s="1"/>
  <c r="O148" i="48" s="1"/>
  <c r="O147" i="48" s="1"/>
  <c r="M149" i="48"/>
  <c r="M148" i="48"/>
  <c r="M147" i="48" s="1"/>
  <c r="O145" i="48"/>
  <c r="M145" i="48"/>
  <c r="O144" i="48"/>
  <c r="M144" i="48"/>
  <c r="A143" i="48"/>
  <c r="O141" i="48"/>
  <c r="O140" i="48" s="1"/>
  <c r="O139" i="48" s="1"/>
  <c r="M141" i="48"/>
  <c r="M140" i="48"/>
  <c r="M139" i="48"/>
  <c r="O137" i="48"/>
  <c r="O136" i="48" s="1"/>
  <c r="M137" i="48"/>
  <c r="M136" i="48"/>
  <c r="M135" i="48"/>
  <c r="A135" i="48"/>
  <c r="O134" i="48"/>
  <c r="M134" i="48"/>
  <c r="A134" i="48"/>
  <c r="O133" i="48"/>
  <c r="M133" i="48"/>
  <c r="M132" i="48" s="1"/>
  <c r="M131" i="48" s="1"/>
  <c r="O132" i="48"/>
  <c r="O131" i="48" s="1"/>
  <c r="O130" i="48"/>
  <c r="M130" i="48"/>
  <c r="M128" i="48" s="1"/>
  <c r="M127" i="48" s="1"/>
  <c r="M126" i="48" s="1"/>
  <c r="A130" i="48"/>
  <c r="O128" i="48"/>
  <c r="O127" i="48" s="1"/>
  <c r="A123" i="48"/>
  <c r="A124" i="48" s="1"/>
  <c r="A125" i="48" s="1"/>
  <c r="O121" i="48"/>
  <c r="M121" i="48"/>
  <c r="M120" i="48" s="1"/>
  <c r="O120" i="48"/>
  <c r="O119" i="48"/>
  <c r="M119" i="48"/>
  <c r="A119" i="48"/>
  <c r="O117" i="48"/>
  <c r="O116" i="48" s="1"/>
  <c r="M117" i="48"/>
  <c r="M116" i="48" s="1"/>
  <c r="A115" i="48"/>
  <c r="A114" i="48"/>
  <c r="O112" i="48"/>
  <c r="O111" i="48" s="1"/>
  <c r="M112" i="48"/>
  <c r="M111" i="48" s="1"/>
  <c r="O110" i="48"/>
  <c r="M110" i="48"/>
  <c r="A109" i="48"/>
  <c r="A110" i="48" s="1"/>
  <c r="M108" i="48"/>
  <c r="A108" i="48"/>
  <c r="O107" i="48"/>
  <c r="M107" i="48"/>
  <c r="O106" i="48"/>
  <c r="O105" i="48" s="1"/>
  <c r="M106" i="48"/>
  <c r="M105" i="48" s="1"/>
  <c r="M104" i="48" s="1"/>
  <c r="O102" i="48"/>
  <c r="O101" i="48" s="1"/>
  <c r="O100" i="48" s="1"/>
  <c r="M102" i="48"/>
  <c r="M101" i="48" s="1"/>
  <c r="M100" i="48" s="1"/>
  <c r="O98" i="48"/>
  <c r="O97" i="48" s="1"/>
  <c r="M98" i="48"/>
  <c r="M97" i="48" s="1"/>
  <c r="A96" i="48"/>
  <c r="O94" i="48"/>
  <c r="M94" i="48"/>
  <c r="M93" i="48"/>
  <c r="M92" i="48"/>
  <c r="M88" i="48"/>
  <c r="M87" i="48"/>
  <c r="O86" i="48"/>
  <c r="M86" i="48"/>
  <c r="O84" i="48"/>
  <c r="M84" i="48" s="1"/>
  <c r="M82" i="48" s="1"/>
  <c r="M81" i="48" s="1"/>
  <c r="A84" i="48"/>
  <c r="A85" i="48" s="1"/>
  <c r="A86" i="48" s="1"/>
  <c r="A87" i="48" s="1"/>
  <c r="A88" i="48" s="1"/>
  <c r="A89" i="48" s="1"/>
  <c r="A90" i="48" s="1"/>
  <c r="A91" i="48" s="1"/>
  <c r="A92" i="48" s="1"/>
  <c r="A93" i="48" s="1"/>
  <c r="O82" i="48"/>
  <c r="O81" i="48" s="1"/>
  <c r="A80" i="48"/>
  <c r="M79" i="48"/>
  <c r="M78" i="48" s="1"/>
  <c r="M74" i="48" s="1"/>
  <c r="O78" i="48"/>
  <c r="O74" i="48" s="1"/>
  <c r="M77" i="48"/>
  <c r="A77" i="48"/>
  <c r="O76" i="48"/>
  <c r="M76" i="48"/>
  <c r="M75" i="48" s="1"/>
  <c r="O75" i="48"/>
  <c r="O73" i="48"/>
  <c r="M73" i="48"/>
  <c r="M72" i="48" s="1"/>
  <c r="M71" i="48" s="1"/>
  <c r="O72" i="48"/>
  <c r="O71" i="48" s="1"/>
  <c r="O67" i="48"/>
  <c r="O66" i="48" s="1"/>
  <c r="M67" i="48"/>
  <c r="M66" i="48" s="1"/>
  <c r="O65" i="48"/>
  <c r="M65" i="48"/>
  <c r="O64" i="48"/>
  <c r="O63" i="48" s="1"/>
  <c r="M64" i="48"/>
  <c r="M63" i="48" s="1"/>
  <c r="O61" i="48"/>
  <c r="O60" i="48" s="1"/>
  <c r="O59" i="48" s="1"/>
  <c r="O58" i="48" s="1"/>
  <c r="M61" i="48"/>
  <c r="M60" i="48" s="1"/>
  <c r="M59" i="48" s="1"/>
  <c r="M58" i="48" s="1"/>
  <c r="O56" i="48"/>
  <c r="M56" i="48"/>
  <c r="O55" i="48"/>
  <c r="M55" i="48"/>
  <c r="O54" i="48"/>
  <c r="M54" i="48" s="1"/>
  <c r="M53" i="48" s="1"/>
  <c r="M52" i="48" s="1"/>
  <c r="O51" i="48"/>
  <c r="M51" i="48" s="1"/>
  <c r="M50" i="48" s="1"/>
  <c r="O49" i="48"/>
  <c r="M49" i="48"/>
  <c r="M48" i="48"/>
  <c r="M47" i="48" s="1"/>
  <c r="O47" i="48"/>
  <c r="W40" i="48"/>
  <c r="U39" i="48"/>
  <c r="V38" i="48"/>
  <c r="U38" i="48"/>
  <c r="T38" i="48"/>
  <c r="Q38" i="48"/>
  <c r="Q10" i="48" s="1"/>
  <c r="Q9" i="48" s="1"/>
  <c r="P38" i="48"/>
  <c r="M38" i="48"/>
  <c r="L38" i="48"/>
  <c r="I38" i="48"/>
  <c r="H38" i="48"/>
  <c r="E38" i="48"/>
  <c r="E10" i="48" s="1"/>
  <c r="E9" i="48" s="1"/>
  <c r="W36" i="48"/>
  <c r="V36" i="48"/>
  <c r="U36" i="48"/>
  <c r="T36" i="48"/>
  <c r="S36" i="48"/>
  <c r="R36" i="48"/>
  <c r="Q36" i="48"/>
  <c r="P36" i="48"/>
  <c r="O36" i="48"/>
  <c r="N36" i="48"/>
  <c r="M36" i="48"/>
  <c r="L36" i="48"/>
  <c r="K36" i="48"/>
  <c r="J36" i="48"/>
  <c r="I36" i="48"/>
  <c r="H36" i="48"/>
  <c r="G36" i="48"/>
  <c r="F36" i="48"/>
  <c r="E36" i="48"/>
  <c r="W34" i="48"/>
  <c r="V34" i="48"/>
  <c r="U34" i="48"/>
  <c r="T34" i="48"/>
  <c r="S34" i="48"/>
  <c r="R34" i="48"/>
  <c r="R10" i="48" s="1"/>
  <c r="R9" i="48" s="1"/>
  <c r="Q34" i="48"/>
  <c r="P34" i="48"/>
  <c r="O34" i="48"/>
  <c r="N34" i="48"/>
  <c r="M34" i="48"/>
  <c r="L34" i="48"/>
  <c r="L10" i="48" s="1"/>
  <c r="K34" i="48"/>
  <c r="J34" i="48"/>
  <c r="I34" i="48"/>
  <c r="H34" i="48"/>
  <c r="G34" i="48"/>
  <c r="F34" i="48"/>
  <c r="F10" i="48" s="1"/>
  <c r="F9" i="48" s="1"/>
  <c r="E34" i="48"/>
  <c r="W30" i="48"/>
  <c r="V30" i="48"/>
  <c r="U30" i="48"/>
  <c r="T30" i="48"/>
  <c r="T10" i="48" s="1"/>
  <c r="T9" i="48" s="1"/>
  <c r="S30" i="48"/>
  <c r="S10" i="48" s="1"/>
  <c r="S9" i="48" s="1"/>
  <c r="R30" i="48"/>
  <c r="Q30" i="48"/>
  <c r="P30" i="48"/>
  <c r="O30" i="48"/>
  <c r="N30" i="48"/>
  <c r="N10" i="48" s="1"/>
  <c r="N9" i="48" s="1"/>
  <c r="M30" i="48"/>
  <c r="M10" i="48" s="1"/>
  <c r="M9" i="48" s="1"/>
  <c r="L30" i="48"/>
  <c r="K30" i="48"/>
  <c r="J30" i="48"/>
  <c r="I30" i="48"/>
  <c r="H30" i="48"/>
  <c r="H10" i="48" s="1"/>
  <c r="H9" i="48" s="1"/>
  <c r="G30" i="48"/>
  <c r="G10" i="48" s="1"/>
  <c r="G9" i="48" s="1"/>
  <c r="F30" i="48"/>
  <c r="E30" i="48"/>
  <c r="Z10" i="48"/>
  <c r="W10" i="48"/>
  <c r="V10" i="48"/>
  <c r="U10" i="48"/>
  <c r="U9" i="48" s="1"/>
  <c r="P10" i="48"/>
  <c r="O10" i="48"/>
  <c r="O9" i="48" s="1"/>
  <c r="K10" i="48"/>
  <c r="J10" i="48"/>
  <c r="I10" i="48"/>
  <c r="Z6" i="48" s="1"/>
  <c r="W9" i="48"/>
  <c r="V9" i="48"/>
  <c r="P9" i="48"/>
  <c r="K9" i="48"/>
  <c r="J9" i="48"/>
  <c r="AB7" i="48"/>
  <c r="C27" i="47"/>
  <c r="C9" i="47" s="1"/>
  <c r="C28" i="47"/>
  <c r="C29" i="47"/>
  <c r="C26" i="47"/>
  <c r="L25" i="47"/>
  <c r="K25" i="47"/>
  <c r="C25" i="47"/>
  <c r="K24" i="47"/>
  <c r="C24" i="47"/>
  <c r="K22" i="47"/>
  <c r="C22" i="47"/>
  <c r="C21" i="47"/>
  <c r="M20" i="47"/>
  <c r="M9" i="47" s="1"/>
  <c r="C20" i="47"/>
  <c r="K19" i="47"/>
  <c r="K9" i="47" s="1"/>
  <c r="C19" i="47"/>
  <c r="C18" i="47"/>
  <c r="L17" i="47"/>
  <c r="K17" i="47"/>
  <c r="C17" i="47"/>
  <c r="G16" i="47"/>
  <c r="G9" i="47" s="1"/>
  <c r="C16" i="47"/>
  <c r="G15" i="47"/>
  <c r="C15" i="47"/>
  <c r="F14" i="47"/>
  <c r="F9" i="47" s="1"/>
  <c r="C14" i="47"/>
  <c r="L13" i="47"/>
  <c r="L9" i="47" s="1"/>
  <c r="K13" i="47"/>
  <c r="G13" i="47"/>
  <c r="C13" i="47"/>
  <c r="C12" i="47"/>
  <c r="P9" i="47"/>
  <c r="O9" i="47"/>
  <c r="N9" i="47"/>
  <c r="J9" i="47"/>
  <c r="I9" i="47"/>
  <c r="H9" i="47"/>
  <c r="E9" i="47"/>
  <c r="D9" i="47"/>
  <c r="AC6" i="48" l="1"/>
  <c r="AA6" i="48"/>
  <c r="L9" i="48"/>
  <c r="M62" i="48"/>
  <c r="M46" i="48"/>
  <c r="M45" i="48" s="1"/>
  <c r="O62" i="48"/>
  <c r="M69" i="48"/>
  <c r="O126" i="48"/>
  <c r="O104" i="48"/>
  <c r="O69" i="48" s="1"/>
  <c r="AB6" i="48"/>
  <c r="I9" i="48"/>
  <c r="O50" i="48"/>
  <c r="O46" i="48" s="1"/>
  <c r="O45" i="48" s="1"/>
  <c r="O53" i="48"/>
  <c r="O52" i="48" s="1"/>
  <c r="E4" i="43" l="1"/>
  <c r="C96" i="40" l="1"/>
  <c r="E95" i="40"/>
  <c r="D95" i="40"/>
  <c r="C95" i="40"/>
  <c r="I94" i="40"/>
  <c r="C94" i="40"/>
  <c r="H93" i="40"/>
  <c r="C93" i="40"/>
  <c r="G92" i="40"/>
  <c r="C92" i="40"/>
  <c r="F91" i="40"/>
  <c r="C91" i="40"/>
  <c r="D10" i="40"/>
  <c r="E10" i="40"/>
  <c r="C90" i="40"/>
  <c r="C89" i="40"/>
  <c r="C87" i="40"/>
  <c r="C85" i="40"/>
  <c r="C83" i="40"/>
  <c r="C81" i="40"/>
  <c r="C80" i="40"/>
  <c r="C78" i="40"/>
  <c r="C77" i="40"/>
  <c r="C75" i="40"/>
  <c r="C72" i="40"/>
  <c r="C70" i="40"/>
  <c r="C69" i="40"/>
  <c r="C67" i="40"/>
  <c r="C64" i="40"/>
  <c r="C62" i="40"/>
  <c r="C61" i="40"/>
  <c r="C59" i="40"/>
  <c r="C58" i="40"/>
  <c r="C57" i="40"/>
  <c r="C55" i="40"/>
  <c r="C54" i="40"/>
  <c r="C52" i="40"/>
  <c r="C49" i="40"/>
  <c r="C47" i="40"/>
  <c r="C45" i="40"/>
  <c r="C43" i="40"/>
  <c r="C41" i="40"/>
  <c r="C39" i="40"/>
  <c r="C38" i="40"/>
  <c r="C36" i="40"/>
  <c r="C33" i="40"/>
  <c r="C31" i="40"/>
  <c r="C30" i="40"/>
  <c r="C28" i="40"/>
  <c r="C26" i="40"/>
  <c r="C25" i="40"/>
  <c r="C23" i="40"/>
  <c r="C22" i="40"/>
  <c r="C20" i="40"/>
  <c r="C17" i="40"/>
  <c r="C15" i="40"/>
  <c r="C14" i="40"/>
  <c r="C12" i="40"/>
  <c r="C11" i="40"/>
  <c r="E90" i="40"/>
  <c r="D90" i="40"/>
  <c r="E89" i="40"/>
  <c r="D89" i="40"/>
  <c r="E88" i="40"/>
  <c r="D88" i="40"/>
  <c r="E87" i="40"/>
  <c r="D87" i="40"/>
  <c r="E86" i="40"/>
  <c r="D86" i="40"/>
  <c r="E85" i="40"/>
  <c r="D85" i="40"/>
  <c r="E84" i="40"/>
  <c r="D84" i="40"/>
  <c r="E83" i="40"/>
  <c r="D83" i="40"/>
  <c r="E82" i="40"/>
  <c r="D82" i="40"/>
  <c r="E81" i="40"/>
  <c r="D81" i="40"/>
  <c r="E80" i="40"/>
  <c r="D80" i="40"/>
  <c r="E79" i="40"/>
  <c r="D79" i="40"/>
  <c r="E78" i="40"/>
  <c r="D78" i="40"/>
  <c r="E77" i="40"/>
  <c r="D77" i="40"/>
  <c r="E76" i="40"/>
  <c r="D76" i="40"/>
  <c r="E75" i="40"/>
  <c r="D75" i="40"/>
  <c r="E74" i="40"/>
  <c r="D74" i="40"/>
  <c r="E73" i="40"/>
  <c r="D73" i="40"/>
  <c r="C73" i="40"/>
  <c r="E72" i="40"/>
  <c r="D72" i="40"/>
  <c r="E71" i="40"/>
  <c r="D71" i="40"/>
  <c r="E70" i="40"/>
  <c r="D70" i="40"/>
  <c r="E69" i="40"/>
  <c r="D69" i="40"/>
  <c r="E68" i="40"/>
  <c r="D68" i="40"/>
  <c r="E67" i="40"/>
  <c r="D67" i="40"/>
  <c r="E66" i="40"/>
  <c r="D66" i="40"/>
  <c r="E65" i="40"/>
  <c r="D65" i="40"/>
  <c r="C65" i="40"/>
  <c r="E64" i="40"/>
  <c r="D64" i="40"/>
  <c r="E63" i="40"/>
  <c r="D63" i="40"/>
  <c r="E62" i="40"/>
  <c r="D62" i="40"/>
  <c r="E61" i="40"/>
  <c r="D61" i="40"/>
  <c r="E60" i="40"/>
  <c r="D60" i="40"/>
  <c r="E59" i="40"/>
  <c r="D59" i="40"/>
  <c r="E58" i="40"/>
  <c r="D58" i="40"/>
  <c r="E57" i="40"/>
  <c r="D57" i="40"/>
  <c r="E56" i="40"/>
  <c r="D56" i="40"/>
  <c r="E55" i="40"/>
  <c r="D55" i="40"/>
  <c r="E54" i="40"/>
  <c r="D54" i="40"/>
  <c r="E53" i="40"/>
  <c r="D53" i="40"/>
  <c r="E52" i="40"/>
  <c r="D52" i="40"/>
  <c r="E51" i="40"/>
  <c r="D51" i="40"/>
  <c r="E50" i="40"/>
  <c r="D50" i="40"/>
  <c r="C50" i="40"/>
  <c r="E49" i="40"/>
  <c r="D49" i="40"/>
  <c r="E48" i="40"/>
  <c r="D48" i="40"/>
  <c r="E47" i="40"/>
  <c r="D47" i="40"/>
  <c r="E46" i="40"/>
  <c r="D46" i="40"/>
  <c r="E45" i="40"/>
  <c r="D45" i="40"/>
  <c r="E44" i="40"/>
  <c r="D44" i="40"/>
  <c r="E43" i="40"/>
  <c r="D43" i="40"/>
  <c r="E42" i="40"/>
  <c r="D42" i="40"/>
  <c r="E41" i="40"/>
  <c r="D41" i="40"/>
  <c r="E40" i="40"/>
  <c r="D40" i="40"/>
  <c r="E39" i="40"/>
  <c r="D39" i="40"/>
  <c r="E38" i="40"/>
  <c r="D38" i="40"/>
  <c r="E37" i="40"/>
  <c r="D37" i="40"/>
  <c r="E36" i="40"/>
  <c r="D36" i="40"/>
  <c r="E35" i="40"/>
  <c r="D35" i="40"/>
  <c r="E34" i="40"/>
  <c r="D34" i="40"/>
  <c r="C34" i="40"/>
  <c r="E33" i="40"/>
  <c r="D33" i="40"/>
  <c r="E32" i="40"/>
  <c r="D32" i="40"/>
  <c r="E31" i="40"/>
  <c r="D31" i="40"/>
  <c r="E30" i="40"/>
  <c r="D30" i="40"/>
  <c r="E29" i="40"/>
  <c r="D29" i="40"/>
  <c r="E28" i="40"/>
  <c r="D28" i="40"/>
  <c r="E27" i="40"/>
  <c r="D27" i="40"/>
  <c r="E26" i="40"/>
  <c r="D26" i="40"/>
  <c r="E25" i="40"/>
  <c r="D25" i="40"/>
  <c r="E24" i="40"/>
  <c r="D24" i="40"/>
  <c r="E23" i="40"/>
  <c r="D23" i="40"/>
  <c r="E22" i="40"/>
  <c r="D22" i="40"/>
  <c r="E21" i="40"/>
  <c r="D21" i="40"/>
  <c r="E20" i="40"/>
  <c r="D20" i="40"/>
  <c r="E19" i="40"/>
  <c r="D19" i="40"/>
  <c r="E18" i="40"/>
  <c r="D18" i="40"/>
  <c r="C18" i="40"/>
  <c r="E17" i="40"/>
  <c r="D17" i="40"/>
  <c r="E16" i="40"/>
  <c r="D16" i="40"/>
  <c r="E15" i="40"/>
  <c r="D15" i="40"/>
  <c r="E14" i="40"/>
  <c r="D14" i="40"/>
  <c r="E13" i="40"/>
  <c r="D13" i="40"/>
  <c r="E12" i="40"/>
  <c r="D12" i="40"/>
  <c r="E11" i="40"/>
  <c r="D11" i="40"/>
  <c r="C10" i="40" l="1"/>
  <c r="C19" i="40"/>
  <c r="C21" i="40"/>
  <c r="C24" i="40"/>
  <c r="C35" i="40"/>
  <c r="C37" i="40"/>
  <c r="C40" i="40"/>
  <c r="C42" i="40"/>
  <c r="C44" i="40"/>
  <c r="C46" i="40"/>
  <c r="C48" i="40"/>
  <c r="C60" i="40"/>
  <c r="C63" i="40"/>
  <c r="C74" i="40"/>
  <c r="C76" i="40"/>
  <c r="C79" i="40"/>
  <c r="C13" i="40"/>
  <c r="C16" i="40"/>
  <c r="C27" i="40"/>
  <c r="C29" i="40"/>
  <c r="C32" i="40"/>
  <c r="C51" i="40"/>
  <c r="C53" i="40"/>
  <c r="C56" i="40"/>
  <c r="C66" i="40"/>
  <c r="C68" i="40"/>
  <c r="C71" i="40"/>
  <c r="C82" i="40"/>
  <c r="C84" i="40"/>
  <c r="C86" i="40"/>
  <c r="C88" i="40"/>
  <c r="M9" i="40" l="1"/>
  <c r="L9" i="40" l="1"/>
  <c r="K9" i="40"/>
  <c r="J9" i="40" l="1"/>
  <c r="G9" i="40" l="1"/>
  <c r="F9" i="40" l="1"/>
  <c r="I9" i="40" l="1"/>
  <c r="H9" i="40" l="1"/>
  <c r="D9" i="40"/>
  <c r="E9" i="40" l="1"/>
  <c r="C9" i="40" l="1"/>
  <c r="C33" i="37" l="1"/>
  <c r="C30" i="37"/>
  <c r="C29" i="37"/>
  <c r="C28" i="37"/>
  <c r="C27" i="37"/>
  <c r="C26" i="37"/>
  <c r="C24" i="37"/>
  <c r="C23" i="37"/>
  <c r="C20" i="37"/>
  <c r="C18" i="37"/>
  <c r="C17" i="37"/>
  <c r="C16" i="37"/>
  <c r="C15" i="37"/>
  <c r="C14" i="37"/>
  <c r="C13" i="37"/>
  <c r="C9" i="37" l="1"/>
  <c r="F38" i="31" l="1"/>
  <c r="F37" i="31"/>
  <c r="F36" i="31"/>
  <c r="F35" i="31"/>
  <c r="D34" i="31" l="1"/>
  <c r="C34" i="31" l="1"/>
  <c r="E34" i="31" l="1"/>
  <c r="F34" i="31" l="1"/>
  <c r="G34" i="31"/>
</calcChain>
</file>

<file path=xl/comments1.xml><?xml version="1.0" encoding="utf-8"?>
<comments xmlns="http://schemas.openxmlformats.org/spreadsheetml/2006/main">
  <authors>
    <author>nguyentrongquy</author>
  </authors>
  <commentList>
    <comment ref="B63"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List>
</comments>
</file>

<file path=xl/sharedStrings.xml><?xml version="1.0" encoding="utf-8"?>
<sst xmlns="http://schemas.openxmlformats.org/spreadsheetml/2006/main" count="1276" uniqueCount="720">
  <si>
    <t>STT</t>
  </si>
  <si>
    <t>A</t>
  </si>
  <si>
    <t>B</t>
  </si>
  <si>
    <t>I</t>
  </si>
  <si>
    <t>II</t>
  </si>
  <si>
    <t>Chi sự nghiệp kinh tế</t>
  </si>
  <si>
    <t>Tổng chi thường xuyên</t>
  </si>
  <si>
    <t>Chi sự nghiệp y tế</t>
  </si>
  <si>
    <t>2.1</t>
  </si>
  <si>
    <t>2.2</t>
  </si>
  <si>
    <t>2.3</t>
  </si>
  <si>
    <t>Chi quốc phòng</t>
  </si>
  <si>
    <t>Chi sự nghiệp môi trường</t>
  </si>
  <si>
    <t>Trong đó:</t>
  </si>
  <si>
    <t>III</t>
  </si>
  <si>
    <t>IV</t>
  </si>
  <si>
    <t>Đơn vị: Triệu đồng</t>
  </si>
  <si>
    <t>4=3-2</t>
  </si>
  <si>
    <t>-</t>
  </si>
  <si>
    <t>E</t>
  </si>
  <si>
    <t>D</t>
  </si>
  <si>
    <t>C</t>
  </si>
  <si>
    <t>Nội dung</t>
  </si>
  <si>
    <t>TT</t>
  </si>
  <si>
    <t>TỔNG CHI NSĐP</t>
  </si>
  <si>
    <t>Chi SN giáo dục, ĐT và dạy nghề</t>
  </si>
  <si>
    <t>Chi SN Khoa học công nghệ</t>
  </si>
  <si>
    <t>Chi sự nghiệp Văn hóa thông tin</t>
  </si>
  <si>
    <t>Chi SN Phát thanh, truyền hình</t>
  </si>
  <si>
    <t>Chi Sự nghiệp Thể dục Thể thao</t>
  </si>
  <si>
    <t>Chi đảm bảo xã hội</t>
  </si>
  <si>
    <t>Chi khác</t>
  </si>
  <si>
    <t>Tổng cộng</t>
  </si>
  <si>
    <t>Chi đầu tư XDCB vốn trong nước</t>
  </si>
  <si>
    <t>V</t>
  </si>
  <si>
    <t>VI</t>
  </si>
  <si>
    <t>VII</t>
  </si>
  <si>
    <t>Chi cấp vốn điều lệ cho các Quỹ</t>
  </si>
  <si>
    <t xml:space="preserve"> -</t>
  </si>
  <si>
    <t xml:space="preserve"> - </t>
  </si>
  <si>
    <t>Trong đó</t>
  </si>
  <si>
    <t>Tuyệt đối</t>
  </si>
  <si>
    <t>Tương đối (%)</t>
  </si>
  <si>
    <t>CHI CÂN ĐỐI NSĐP</t>
  </si>
  <si>
    <t>Trong đó: Chia theo lĩnh vực</t>
  </si>
  <si>
    <t>Chi giáo dục - đào tạo và dạy nghề</t>
  </si>
  <si>
    <t xml:space="preserve">Chi khoa học và công nghệ </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</si>
  <si>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</si>
  <si>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</si>
  <si>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</si>
  <si>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</si>
  <si>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thường xuyên</t>
  </si>
  <si>
    <t>Dự phòng ngân sách</t>
  </si>
  <si>
    <t>CHI CÁC CHƯƠNG TRÌNH MỤC TIÊU</t>
  </si>
  <si>
    <t>Chi các chương trình mục tiêu quốc gia</t>
  </si>
  <si>
    <t xml:space="preserve">Chi các chương trình mục tiêu, nhiệm vụ </t>
  </si>
  <si>
    <t>CHI CHUYỂN NGUỒN SANG NĂM SAU</t>
  </si>
  <si>
    <t xml:space="preserve"> - Vốn đầu tư</t>
  </si>
  <si>
    <t xml:space="preserve"> - Vốn sự nghiệp</t>
  </si>
  <si>
    <t>Vốn đầu tư</t>
  </si>
  <si>
    <t>Vốn nước ngoài</t>
  </si>
  <si>
    <t>Vốn trong nước</t>
  </si>
  <si>
    <t>Vốn trái phiếu Chính phủ</t>
  </si>
  <si>
    <t>Vốn sự nghiệp</t>
  </si>
  <si>
    <t>Các chương trình, mục tiêu khác</t>
  </si>
  <si>
    <t>Chi bổ sung quỹ dự trữ tài chính</t>
  </si>
  <si>
    <t>Chi đầu tư từ nguồn bội chi</t>
  </si>
  <si>
    <t>TỔNG NGUỒN THU NSĐP</t>
  </si>
  <si>
    <t>Thu NSĐP được hưởng theo phân cấp</t>
  </si>
  <si>
    <t>Thu NSĐP hưởng 100%</t>
  </si>
  <si>
    <t>Thu NSĐP hưởng từ các khoản thu phân chia</t>
  </si>
  <si>
    <t xml:space="preserve">Thu bổ sung từ ngân sách cấp trên </t>
  </si>
  <si>
    <t>Thu bổ sung cân đối ngân sách</t>
  </si>
  <si>
    <t>Thu bổ sung có mục tiêu</t>
  </si>
  <si>
    <t>Thu từ quỹ dự trữ tài chính</t>
  </si>
  <si>
    <t>Thu kết dư</t>
  </si>
  <si>
    <t>Thu chuyển nguồn từ năm trước chuyển sang</t>
  </si>
  <si>
    <t xml:space="preserve">Tổng chi cân đối NSĐP </t>
  </si>
  <si>
    <t xml:space="preserve">Chi các chương trình mục tiêu </t>
  </si>
  <si>
    <t>Chi các chương trình mục tiêu, nhiệm vụ</t>
  </si>
  <si>
    <t>Chi chuyển nguồn sang năm sau</t>
  </si>
  <si>
    <t>Từ nguồn vay để trả nợ gốc</t>
  </si>
  <si>
    <t>Từ nguồn bội thu, tăng thu, tiết kiệm chi, kết dư ngân sách cấp tỉnh</t>
  </si>
  <si>
    <t>Vay để bù đắp bội chi</t>
  </si>
  <si>
    <t>Vay để trả nợ gốc</t>
  </si>
  <si>
    <t>Ngân sách địa phương</t>
  </si>
  <si>
    <t>Bao gồm</t>
  </si>
  <si>
    <t>1=2+3</t>
  </si>
  <si>
    <t>Chi đầu tư cho các dự án</t>
  </si>
  <si>
    <t>Chi khoa học và công nghệ</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</si>
  <si>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</si>
  <si>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</si>
  <si>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</si>
  <si>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</si>
  <si>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</si>
  <si>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</si>
  <si>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</si>
  <si>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 xml:space="preserve">Chi hoạt động của cơ quan quản lý nhà nước, đảng, đoàn thể </t>
  </si>
  <si>
    <t>Chi bảo đảm xã hội</t>
  </si>
  <si>
    <t>Tổng số</t>
  </si>
  <si>
    <t>Chi đầu tư phát triển</t>
  </si>
  <si>
    <t>Bổ sung vốn đầu tư để thực hiện các chương trình mục tiêu, nhiệm vụ</t>
  </si>
  <si>
    <t>Bổ sung thực hiện các chương trình mục tiêu quốc gia</t>
  </si>
  <si>
    <t>TỔNG SỐ</t>
  </si>
  <si>
    <t>Bổ sung vốn sự nghiệp thực hiện các chế độ, chính sách, nhiệm vụ</t>
  </si>
  <si>
    <t>1=2+3+4</t>
  </si>
  <si>
    <t xml:space="preserve">Nguồn thu ngân sách </t>
  </si>
  <si>
    <t>Thu ngân sách được hưởng theo phân cấp</t>
  </si>
  <si>
    <t>Thu bổ sung từ ngân sách cấp trên</t>
  </si>
  <si>
    <t>Chi ngân sách</t>
  </si>
  <si>
    <t>Chi bổ sung cho ngân sách cấp dưới</t>
  </si>
  <si>
    <t>Chi bổ sung cân đối ngân sách</t>
  </si>
  <si>
    <t>Chi bổ sung có mục tiêu</t>
  </si>
  <si>
    <t xml:space="preserve">Chi ngân sách </t>
  </si>
  <si>
    <t>Chi bổ sung cho ngân sách cấp dưới (2)</t>
  </si>
  <si>
    <t xml:space="preserve">Ngân sách cấp tỉnh </t>
  </si>
  <si>
    <t>Ngân sách huyện</t>
  </si>
  <si>
    <t>Chi đầu tư và hỗ trợ vốn cho các doanh nghiệp cung cấp sản phẩm, dịch vụ công ích do Nhà nước đặt hàng, các tổ chức kinh tế.</t>
  </si>
  <si>
    <t>CHI NGÂN SÁCH CẤP TỈNH THEO LĨNH VỰC</t>
  </si>
  <si>
    <t>NGÂN SÁCH HUYỆN</t>
  </si>
  <si>
    <t>Chi thuộc nhiệm vụ của ngân sách cấp huyện.</t>
  </si>
  <si>
    <t xml:space="preserve">NGÂN SÁCH CẤP TỈNH </t>
  </si>
  <si>
    <t>Chi thuộc nhiệm vụ của ngân sách cấp tỉnh</t>
  </si>
  <si>
    <t>Bội chi NSĐP</t>
  </si>
  <si>
    <t>Chi QLNN, Đảng, đoàn thể</t>
  </si>
  <si>
    <t>Chi cấp vốn Điều lệ các Quỹ</t>
  </si>
  <si>
    <t>Tam Kỳ</t>
  </si>
  <si>
    <t>Hội An</t>
  </si>
  <si>
    <t>Điện Bàn</t>
  </si>
  <si>
    <t>Núi Thành</t>
  </si>
  <si>
    <t>Duy Xuyên</t>
  </si>
  <si>
    <t>Đại Lộc</t>
  </si>
  <si>
    <t>Thăng Bình</t>
  </si>
  <si>
    <t>Phú Ninh</t>
  </si>
  <si>
    <t>Quế Sơn</t>
  </si>
  <si>
    <t>Nông Sơn</t>
  </si>
  <si>
    <t>Tiên Phước</t>
  </si>
  <si>
    <t>Hiệp Đức</t>
  </si>
  <si>
    <t>Nam Giang</t>
  </si>
  <si>
    <t>Phước Sơn</t>
  </si>
  <si>
    <t>Đông Giang</t>
  </si>
  <si>
    <t>Tây Giang</t>
  </si>
  <si>
    <t>Bắc Trà My</t>
  </si>
  <si>
    <t>Nam Trà My</t>
  </si>
  <si>
    <t xml:space="preserve">Chi trả nợ lãi, phí các khoản do chính quyền địa phương vay </t>
  </si>
  <si>
    <t>Chi trả nợ lãi, phí các khoản do chính quyền địa phương vay</t>
  </si>
  <si>
    <t>CHI TRẢ NỢ GỐC CỦA NSĐP</t>
  </si>
  <si>
    <t>TỔNG MỨC VAY CỦA NSĐP</t>
  </si>
  <si>
    <t>So sánh (1)</t>
  </si>
  <si>
    <t xml:space="preserve">CHI BỔ SUNG CÂN ĐỐI CHO NGÂN SÁCH CẤP DƯỚI </t>
  </si>
  <si>
    <t xml:space="preserve">Chi đầu tư phát triển  </t>
  </si>
  <si>
    <t xml:space="preserve">Tên đơn vị </t>
  </si>
  <si>
    <t>Đơn vị, Ngành</t>
  </si>
  <si>
    <t>DT thu cân đối ngân sách</t>
  </si>
  <si>
    <t>Chi hoạt động của cơ quan quản lý nhà nước, đảng, đoàn thể</t>
  </si>
  <si>
    <t>Chi khoa học công nghệ</t>
  </si>
  <si>
    <t>Chi VHTT, TDTT, PTTH</t>
  </si>
  <si>
    <t>Cấp vốn điều lệ</t>
  </si>
  <si>
    <t>Trung ương bổ sung mục tiêu</t>
  </si>
  <si>
    <t>Cộng</t>
  </si>
  <si>
    <t>Văn phòng HĐND tỉnh</t>
  </si>
  <si>
    <t>Văn phòng UBND tỉnh</t>
  </si>
  <si>
    <t>Sở Lao động, Thương binh và Xã hội</t>
  </si>
  <si>
    <t>Ban quản lý Khu KTM Chu Lai</t>
  </si>
  <si>
    <t>Sở Xây dựng</t>
  </si>
  <si>
    <t>Sở Tài nguyên và Môi trường</t>
  </si>
  <si>
    <t>Sở Y tế</t>
  </si>
  <si>
    <t>Tỉnh đoàn</t>
  </si>
  <si>
    <t>Sở Giao thông vận tải</t>
  </si>
  <si>
    <t>Sở Giáo dục và Đào tạo</t>
  </si>
  <si>
    <t>Sở Nội vụ</t>
  </si>
  <si>
    <t>Sở Khoa học và Công nghệ</t>
  </si>
  <si>
    <t>Sở Công thương</t>
  </si>
  <si>
    <t>Sở Tài chính</t>
  </si>
  <si>
    <t>Sở Văn hóa, Thể thao &amp; Du lịch</t>
  </si>
  <si>
    <t>Sở Kế hoạch và Đầu tư</t>
  </si>
  <si>
    <t>Sở Tư pháp</t>
  </si>
  <si>
    <t>Thanh tra tỉnh</t>
  </si>
  <si>
    <t>Sở Ngoại vụ</t>
  </si>
  <si>
    <t>Sở Thông tin và Truyền thông</t>
  </si>
  <si>
    <t xml:space="preserve">Trường Chính trị </t>
  </si>
  <si>
    <t>BCH Bộ đội Biên phòng tỉnh</t>
  </si>
  <si>
    <t>BCH Quân sự tỉnh</t>
  </si>
  <si>
    <t>Bảo hiểm xã hội tỉnh</t>
  </si>
  <si>
    <t>Chi đầu tư từ nguồn thu phí tham quan</t>
  </si>
  <si>
    <t>Chương trình MTQG giảm nghèo bền vững</t>
  </si>
  <si>
    <t>Chương trình MTQG xây dựng nông thôn mới</t>
  </si>
  <si>
    <t xml:space="preserve">Chi bổ sung quỹ dự trữ tài chính </t>
  </si>
  <si>
    <t>Công an tỉnh</t>
  </si>
  <si>
    <t>UBMT Tổ Quốc Việt Nam tỉnh</t>
  </si>
  <si>
    <t>ĐVT: triệu đồng</t>
  </si>
  <si>
    <t xml:space="preserve">Cấp vốn điều lệ cho các Quỹ. </t>
  </si>
  <si>
    <t>Quỹ Khám chữa bệnh người nghèo</t>
  </si>
  <si>
    <t>Quỹ Khuyến học</t>
  </si>
  <si>
    <t>Kinh phí quản lý, bảo trì đường bộ</t>
  </si>
  <si>
    <t>Nguồn kinh phí đảm bảo TTATGT</t>
  </si>
  <si>
    <t>Chi đầu tư từ nguồn thu mới được cấp lại</t>
  </si>
  <si>
    <t>Tên đơn vị</t>
  </si>
  <si>
    <t>Chi dự phòng ngân sách</t>
  </si>
  <si>
    <t>Chi tạo nguồn, điều chỉnh tiền lương</t>
  </si>
  <si>
    <t>Chi chương trình MTQG</t>
  </si>
  <si>
    <t>Chi chuyển nguồn sang ngân sách năm sau</t>
  </si>
  <si>
    <t>CÁC CƠ QUAN, TỔ CHỨC</t>
  </si>
  <si>
    <t>CHI TRẢ NỢ LÃI CÁC KHOẢN DO CHÍNH QUYỀN ĐỊA PHƯƠNG VAY (1)</t>
  </si>
  <si>
    <t>CHI DỰ PHÒNG NGÂN SÁCH</t>
  </si>
  <si>
    <t>CHI TẠO NGUỒN, ĐIỀU CHỈNH TIỀN LƯƠNG</t>
  </si>
  <si>
    <t>CHI CHUYỂN NGUỒN SANG NGÂN SÁCH NĂM SAU</t>
  </si>
  <si>
    <r>
      <t xml:space="preserve">Chi đầu tư phát triển </t>
    </r>
    <r>
      <rPr>
        <sz val="12"/>
        <color rgb="FF000000"/>
        <rFont val="Times New Roman"/>
        <family val="1"/>
      </rPr>
      <t>(Không kể chương trình MTQG)</t>
    </r>
  </si>
  <si>
    <r>
      <t xml:space="preserve">Chi thường xuyên </t>
    </r>
    <r>
      <rPr>
        <sz val="12"/>
        <color rgb="FF000000"/>
        <rFont val="Times New Roman"/>
        <family val="1"/>
      </rPr>
      <t>(Không kể chương trình MTQG)</t>
    </r>
  </si>
  <si>
    <t>Trường Cao đẳng Công nghệ</t>
  </si>
  <si>
    <t>Quỹ Hỗ trợ Phát triển Hợp tác xã tỉnh Quảng Nam</t>
  </si>
  <si>
    <t>Ngân hàng chính sách xã hội tỉnh Quảng Nam</t>
  </si>
  <si>
    <t>Các tổ chức có tính đặc thù</t>
  </si>
  <si>
    <t>Hội Chữ thập đỏ</t>
  </si>
  <si>
    <t>Hội Người mù</t>
  </si>
  <si>
    <t>Hội Luật gia</t>
  </si>
  <si>
    <t>Hội nạn nhân chất độc da cam</t>
  </si>
  <si>
    <t>Ban Đại diện người cao tuổi</t>
  </si>
  <si>
    <t>Hội Cựu thanh niên xung phong</t>
  </si>
  <si>
    <t>Hội Tù yêu nước</t>
  </si>
  <si>
    <t>Hội Nhà báo</t>
  </si>
  <si>
    <t>Hội Văn học nghệ thuật</t>
  </si>
  <si>
    <t>Liên hiệp các Tổ chức hữu nghị</t>
  </si>
  <si>
    <t>Hội bảo trợ Người khuyết tật, Quyền TE &amp;BN nghèo</t>
  </si>
  <si>
    <t>Hội từ thiện</t>
  </si>
  <si>
    <t>Hội Đông y</t>
  </si>
  <si>
    <t>Liên hiệp các Hội khoa học - kỹ thuật</t>
  </si>
  <si>
    <t>Hội Khuyến học</t>
  </si>
  <si>
    <t>Liên minh Hợp tác xã</t>
  </si>
  <si>
    <t>Các tổ chức không đặc thù</t>
  </si>
  <si>
    <t>Hội Làm vườn</t>
  </si>
  <si>
    <t>Hội Người khuyết tật</t>
  </si>
  <si>
    <t>Công đoàn Viên chức</t>
  </si>
  <si>
    <t>Hội Nghề cá</t>
  </si>
  <si>
    <t>Liên Đoàn cầu lông tỉnh</t>
  </si>
  <si>
    <t>Đoàn Đại biểu Quốc hội</t>
  </si>
  <si>
    <t>Hội Từ thiện</t>
  </si>
  <si>
    <t>8=9+10</t>
  </si>
  <si>
    <t>Hội Cựu giáo chức</t>
  </si>
  <si>
    <t>BỘI CHI NSĐP</t>
  </si>
  <si>
    <t>Giáo dục</t>
  </si>
  <si>
    <t>Đào tạo và dạy nghề</t>
  </si>
  <si>
    <t>Quỹ Hỗ trợ Nông dân tỉnh Quảng Nam</t>
  </si>
  <si>
    <t>6=4+5</t>
  </si>
  <si>
    <t>2=3+6+7…+15</t>
  </si>
  <si>
    <t>1=2+16+17</t>
  </si>
  <si>
    <t>Tổng dự toán chi ngân sách cấp tỉnh</t>
  </si>
  <si>
    <t>Dự toán năm 2020</t>
  </si>
  <si>
    <t>Trong đó: Thu cân đối NSĐP không bao gồm nguồn thu sử dụng đất, XSKT</t>
  </si>
  <si>
    <t>Dự toán năm 2021</t>
  </si>
  <si>
    <t>5=3/2</t>
  </si>
  <si>
    <t>Hiệp hội Doanh nghiệp</t>
  </si>
  <si>
    <t>Quỹ Đầu tư phát triển (Quỹ Hỗ trợ Ngư dân tỉnh Quảng Nam)</t>
  </si>
  <si>
    <t>Quỹ Đền ơn đáp nghĩa và Bảo trợ trẻ em tỉnh</t>
  </si>
  <si>
    <t>Quỹ Phòng chống tội phạm tỉnh Quảng Nam</t>
  </si>
  <si>
    <t>Công ty TNHH MTV Khai thác thủy lợi Quảng Nam</t>
  </si>
  <si>
    <t>Cục Thuế tỉnh</t>
  </si>
  <si>
    <t>Cục Thống kê tỉnh</t>
  </si>
  <si>
    <t>Các chính sách an sinh xã hội</t>
  </si>
  <si>
    <t>Nghị định 86 về miễn giảm học phí</t>
  </si>
  <si>
    <t>Các chính sách còn lại về giáo dục</t>
  </si>
  <si>
    <t xml:space="preserve">Đào tạo Quân sự </t>
  </si>
  <si>
    <t>BHYT cho trẻ em 6 tuổi</t>
  </si>
  <si>
    <t>BHYT cho các đối tượng còn lại</t>
  </si>
  <si>
    <t>Chính sách BTXH theo Nghị định 136, tiền điện hộ nghèo....</t>
  </si>
  <si>
    <t>CÂN ĐỐI NGÂN SÁCH ĐỊA PHƯƠNG NĂM 2021</t>
  </si>
  <si>
    <t>Ước thực hiện năm 2020</t>
  </si>
  <si>
    <t>CÂN ĐỐI NGUỒN THU, CHI DỰ TOÁN NGÂN SÁCH CẤP TỈNH VÀ NGÂN SÁCH HUYỆN NĂM 2021</t>
  </si>
  <si>
    <t>DỰ TOÁN CHI NGÂN SÁCH ĐỊA PHƯƠNG, CHI NGÂN SÁCH CẤP TỈNH VÀ CHI NGÂN SÁCH HUYỆN THEO CƠ CẤU CHI NĂM 2021</t>
  </si>
  <si>
    <t>DỰ TOÁN CHI NGÂN SÁCH CẤP TỈNH THEO LĨNH VỰC NĂM 2021</t>
  </si>
  <si>
    <t>DỰ TOÁN BỔ SUNG CÓ MỤC TIÊU TỪ NGÂN SÁCH CẤP TỈNH CHO NGÂN SÁCH TỪNG HUYỆN NĂM 2021</t>
  </si>
  <si>
    <t>Chi đầu tư từ nguồn tăng thu, tiết kiệm chi và khác</t>
  </si>
  <si>
    <t xml:space="preserve">Hỗ trợ khai thác biển xa </t>
  </si>
  <si>
    <t>Sở Nông nghiệp và PT nông thôn</t>
  </si>
  <si>
    <t>Hội Nông dân</t>
  </si>
  <si>
    <t>Hội Liên hiệp phụ nữ</t>
  </si>
  <si>
    <t>Ban Dân tộc</t>
  </si>
  <si>
    <t>Ban PCTT và TKCN</t>
  </si>
  <si>
    <t>Trường Cao đẳng y tế</t>
  </si>
  <si>
    <t>BQL Dự án BCC tỉnh</t>
  </si>
  <si>
    <t>Các tổ chức Hội</t>
  </si>
  <si>
    <t>Hội Quế Trà My</t>
  </si>
  <si>
    <t>Đoàn Luật sư</t>
  </si>
  <si>
    <t>Ban Chỉ đạo 389</t>
  </si>
  <si>
    <t>Hội Cựu chiến binh</t>
  </si>
  <si>
    <t>Trường Đại học Quảng Nam</t>
  </si>
  <si>
    <t>Trường CĐ Kinh tế Kỹ thuật</t>
  </si>
  <si>
    <t>Đài Phát thanh truyền hình tỉnh</t>
  </si>
  <si>
    <t>Hội Nạn nhân chất độc da cam</t>
  </si>
  <si>
    <t>Trung tâm HCC và Xúc tiến đầu tư</t>
  </si>
  <si>
    <t>Văn phòng Tỉnh ủy Quảng Nam</t>
  </si>
  <si>
    <t>DỰ TOÁN CHI THƯỜNG XUYÊN CỦA NGÂN SÁCH CẤP TỈNH CHO TỪNG CƠ QUAN, TỔ CHỨC THEO LĨNH VỰC NĂM 2021</t>
  </si>
  <si>
    <t>DỰ TOÁN CHI NGÂN SÁCH CẤP TỈNH CHO TỪNG CƠ QUAN, TỔ CHỨC THEO LĨNH VỰC NĂM 2021</t>
  </si>
  <si>
    <t>49.1</t>
  </si>
  <si>
    <t>49.2</t>
  </si>
  <si>
    <t>Biểu mẫu số 33/CK-NSNN</t>
  </si>
  <si>
    <t>(Dự toán trình Hội đồng nhân dân tỉnh)</t>
  </si>
  <si>
    <t>Biểu số 34/CK-NSNN</t>
  </si>
  <si>
    <t>UBND TỈNH QUẢNG NAM</t>
  </si>
  <si>
    <t>DỰ TOÁN THU NGÂN SÁCH NHÀ NƯỚC NĂM 2021</t>
  </si>
  <si>
    <t>ĐVT: Triệu đồng</t>
  </si>
  <si>
    <t>NỘI DUNG</t>
  </si>
  <si>
    <t>Ước thực hiện 2020</t>
  </si>
  <si>
    <t>Dự toán 2021</t>
  </si>
  <si>
    <t>So sánh % DT2021/ƯTH2020</t>
  </si>
  <si>
    <t>Tổng thu NSNN trên địa bàn</t>
  </si>
  <si>
    <t>Thu NSĐP</t>
  </si>
  <si>
    <t>TỔNG THU NSNN TRÊN ĐỊA BÀN (I+II)</t>
  </si>
  <si>
    <t>I. THU NỘI ĐỊA</t>
  </si>
  <si>
    <t>Trong đó: - Thu nội địa không bao gồm tiền sử dụng đất, xổ số kiến thiết</t>
  </si>
  <si>
    <t xml:space="preserve">                 - Thu để lại quản lý qua NS điều chỉnh vào thu nội địa</t>
  </si>
  <si>
    <t xml:space="preserve">        Trong đó: Thu nội địa  loại trừ tiền đất và xổ số kiến thiết</t>
  </si>
  <si>
    <t xml:space="preserve">                 - Thu nội địa không bao gồm tiền sử dụng đất, XSKT, thu quản lý qua NS</t>
  </si>
  <si>
    <t>1. Thu từ khu vực doanh nghiệp nhà nước do Trung ương quản lý</t>
  </si>
  <si>
    <t xml:space="preserve"> - Thuế giá trị gia tăng</t>
  </si>
  <si>
    <t xml:space="preserve"> - Thuế thu nhập doanh nghiệp</t>
  </si>
  <si>
    <t xml:space="preserve"> - Thuế TTĐB hàng hóa, dịch vụ trong nước</t>
  </si>
  <si>
    <t>Trong đó: Thu từ hàng hóa của CSKD nhập khẩu tiếp tục bán ra trong nước</t>
  </si>
  <si>
    <t xml:space="preserve"> - Thuế tài nguyên</t>
  </si>
  <si>
    <t xml:space="preserve"> - Thuế môn bài</t>
  </si>
  <si>
    <t xml:space="preserve"> - Thu khác</t>
  </si>
  <si>
    <t>2. Thu từ khu vực doanh nghiệp nhà nước do địa phương quản lý</t>
  </si>
  <si>
    <t xml:space="preserve"> - Thuế giá  trị gia tăng</t>
  </si>
  <si>
    <t xml:space="preserve"> - Thuế tiêu thụ đặc biệt</t>
  </si>
  <si>
    <t>3. Thu từ khu vực doanh nghiệp có vốn đầu tư nước ngoài</t>
  </si>
  <si>
    <t xml:space="preserve"> - Thu tiền thuê đất</t>
  </si>
  <si>
    <t>4. Thu từ khu vực kinh tế ngoài quốc doanh</t>
  </si>
  <si>
    <t xml:space="preserve">    Trong đó: Thu từ hàng hóa nhập khẩu do cơ sở kinh doanh nhập khẩu tiếp tục bán ra trong nước</t>
  </si>
  <si>
    <t xml:space="preserve"> - Thu khác ngoài quốc doanh</t>
  </si>
  <si>
    <t>5. Lệ phí trước bạ</t>
  </si>
  <si>
    <t>5. Thuế sử dụng đất nông nghiệp</t>
  </si>
  <si>
    <t>6. Thuế sử dụng đất phi nông nghiệp</t>
  </si>
  <si>
    <t>7. Thuế thu nhập cá nhân</t>
  </si>
  <si>
    <t>8. Thuế bảo vệ môi trường</t>
  </si>
  <si>
    <t xml:space="preserve">       + Thu từ hàng nhập khẩu</t>
  </si>
  <si>
    <t xml:space="preserve">       + Thu từ hàng SX trong nước</t>
  </si>
  <si>
    <t>9. Thu phí, lệ phí</t>
  </si>
  <si>
    <t xml:space="preserve"> - Phí, lệ phí trung ương</t>
  </si>
  <si>
    <t xml:space="preserve"> - Phí, lệ phí địa phương</t>
  </si>
  <si>
    <t xml:space="preserve">     Trong đó:</t>
  </si>
  <si>
    <t xml:space="preserve">                     + Phí tham quan</t>
  </si>
  <si>
    <t xml:space="preserve">                     + Phí BVMT khai thác KS</t>
  </si>
  <si>
    <t>10. Tiền sử dụng đất</t>
  </si>
  <si>
    <t xml:space="preserve">    Trong đó: Tiền sử dụng đất</t>
  </si>
  <si>
    <t>Trong đó: Thuê đất một lần từ DN nước ngoài</t>
  </si>
  <si>
    <t>11. Thu tiền thuê đất, thuê mặt nước</t>
  </si>
  <si>
    <t>12. Thu tiền bán, thuê nhà SHNN</t>
  </si>
  <si>
    <t>13. Thu khác ngân sách</t>
  </si>
  <si>
    <t xml:space="preserve"> Trong đó:</t>
  </si>
  <si>
    <t xml:space="preserve">                 + Thu khác ngân sách trung ương</t>
  </si>
  <si>
    <t xml:space="preserve">                 + Thu lợi nhuận sau thuế từ Yến Sào</t>
  </si>
  <si>
    <t xml:space="preserve">                 + Thu phạt ATGT</t>
  </si>
  <si>
    <t xml:space="preserve">                 + Thu phạt do ngành thuế thực hiện</t>
  </si>
  <si>
    <t xml:space="preserve">                 + Thu khác NSĐP</t>
  </si>
  <si>
    <t>14. Thu hoa lợi công sản, thu từ quỹ đất công ích tại xã</t>
  </si>
  <si>
    <t xml:space="preserve"> - Thu khác trong cân đối NS</t>
  </si>
  <si>
    <t xml:space="preserve"> - Thu khác ngoài cân đối NS</t>
  </si>
  <si>
    <t>15. Thu cấp quyền khai thác khoáng sản, tài nguyên nước</t>
  </si>
  <si>
    <t xml:space="preserve">     + Trung ương cấp giấy phép</t>
  </si>
  <si>
    <t xml:space="preserve">     + Địa phương cấp giấy phép</t>
  </si>
  <si>
    <t>16. Thu xổ số kiến thiết</t>
  </si>
  <si>
    <t>17. Thu cổ tức, lợi nhuận được chia từ phần vốn của nhà nước tại các tổ chức kinh tế</t>
  </si>
  <si>
    <t xml:space="preserve">            - Thuế xuất khẩu</t>
  </si>
  <si>
    <t xml:space="preserve">            - Thuế nhập khẩu</t>
  </si>
  <si>
    <t xml:space="preserve">            - Thuế tiêu thụ đặc biệt hàng nhập khẩu</t>
  </si>
  <si>
    <t xml:space="preserve">            - Thuế giá trị gia tăng hàng nhập khẩu</t>
  </si>
  <si>
    <t xml:space="preserve">            - Thuế bảo vệ môi trường</t>
  </si>
  <si>
    <t xml:space="preserve">            - Thuế bổ sung đối với hàng nhập khẩu</t>
  </si>
  <si>
    <t xml:space="preserve">            - Thu khác</t>
  </si>
  <si>
    <t>Biểu số 35/CK-NSNN</t>
  </si>
  <si>
    <t>18. Thu hồi vốn, thu cổ tức, lợi nhuận được chia của Nhà nước và lợi nhuận sau thuế còn lại sau khi trích lập các quỹ của doanh nghiệp nhà nước</t>
  </si>
  <si>
    <t>II. THU TỪ DẦU THÔ</t>
  </si>
  <si>
    <t>III. THU TỪ HOẠT ĐỘNG XUẤT, NHẬP KHẨU</t>
  </si>
  <si>
    <t>IV. THU VIỆN TRỢ</t>
  </si>
  <si>
    <t>Biểu số 36/CK-NSNN</t>
  </si>
  <si>
    <t xml:space="preserve">Chi đầu tư phát triển </t>
  </si>
  <si>
    <t>Biểu số 37/CK-NSNN</t>
  </si>
  <si>
    <t>Chi đầu tư phát triển khác</t>
  </si>
  <si>
    <t>Biểu số 38/CK-NSNN</t>
  </si>
  <si>
    <t xml:space="preserve">Chi trả nợ lãi do chính quyền địa phương vay </t>
  </si>
  <si>
    <t xml:space="preserve">CHI BỔ SUNG CÓ MỤC TIÊU CHO NGÂN SÁCH CẤP DƯỚI </t>
  </si>
  <si>
    <t xml:space="preserve">CHI BỔ SUNG QUỸ DỰ TRỮ TÀI CHÍNH </t>
  </si>
  <si>
    <t>Biểu số 40/CK-NSNN</t>
  </si>
  <si>
    <t>Địa phương</t>
  </si>
  <si>
    <t>Thu ngân sách huyện, xã được hưởng theo phân cấp</t>
  </si>
  <si>
    <t>Thu nộp ngân sách cấp trên (nguồn tăng thu mới năm 2021)</t>
  </si>
  <si>
    <t>Thu ngân sách cấp huyện, xã được cân đối chi</t>
  </si>
  <si>
    <t>Số bổ sung cân đối từ ngân sách tỉnh</t>
  </si>
  <si>
    <t>Số bổ sung mục tiêu từ ngân sách tỉnh (bao gồm cấp lại nguồn tăng thu mới năm 2021 theo cơ chế)</t>
  </si>
  <si>
    <t>Tổng chi cân đối ngân sách cấp huyện, xã</t>
  </si>
  <si>
    <t>Thu được hưởng 100%</t>
  </si>
  <si>
    <t>Thu được hưởng theo tỷ lệ %</t>
  </si>
  <si>
    <t>2=3+4</t>
  </si>
  <si>
    <t>6=2-5</t>
  </si>
  <si>
    <t>9=6+7+8</t>
  </si>
  <si>
    <t>TỔNG CỘNG:</t>
  </si>
  <si>
    <t>Biểu số 42/CK-NSNN</t>
  </si>
  <si>
    <t>DỰ TOÁN THU, SỐ BỔ SUNG VÀ DỰ TOÁN CHI CÂN ĐỐI NGÂN SÁCH TỪNG HUYỆN NĂM 2021</t>
  </si>
  <si>
    <t>Biểu số 41/CK-NSNN</t>
  </si>
  <si>
    <t>TỶ LỆ PHẦN TRĂM (%) CÁC KHOẢN THU PHÂN CHIA</t>
  </si>
  <si>
    <t>GIỮA NGÂN SÁCH CÁC CẤP CHÍNH QUYỀN ĐỊA PHƯƠNG NĂM 2020</t>
  </si>
  <si>
    <t>Dự toán trình Hội đồng nhân dân tỉnh</t>
  </si>
  <si>
    <t>ĐVT: %</t>
  </si>
  <si>
    <t>Số
 TT</t>
  </si>
  <si>
    <t>Huyện, thị xã, thành phố
 thuộc tỉnh</t>
  </si>
  <si>
    <t>Chi tiết theo sắc thuế:</t>
  </si>
  <si>
    <t>Thuế giá trị gia tăng hàng hóa sản xuất trong nước</t>
  </si>
  <si>
    <t>Thuế thu nhập doanh nghiệp</t>
  </si>
  <si>
    <t>Thuế tiêu thụ đặc biệt hàng sản xuất trong nước</t>
  </si>
  <si>
    <t>Thuế thu nhập cá nhân</t>
  </si>
  <si>
    <t>Thuế bảo vệ môi trường hàng hóa sản xuất trong nước</t>
  </si>
  <si>
    <t>Thu cấp quyền khai thác khoáng sản do trung ương cấp giấy phép</t>
  </si>
  <si>
    <t>01</t>
  </si>
  <si>
    <t>Biểu số 43/CK-NSNN</t>
  </si>
  <si>
    <t>Biểu số 44/CK-NSNN</t>
  </si>
  <si>
    <t>DỰ TOÁN CHI CHƯƠNG TRÌNH MỤC TIÊU QUỐC GIA NGÂN SÁCH CẤP TỈNH VÀ NGÂN SÁCH HUYỆN NĂM 2020</t>
  </si>
  <si>
    <t>Chương trình mục tiêu quốc gia Nông thôn mới</t>
  </si>
  <si>
    <t>Chương trình mục tiêu quốc gia giảm nghèo bền vững</t>
  </si>
  <si>
    <t>Đầu tư phát triển</t>
  </si>
  <si>
    <t>Kinh phí sự nghiệp</t>
  </si>
  <si>
    <t>Vốn ngoài nước</t>
  </si>
  <si>
    <t>2=5+12</t>
  </si>
  <si>
    <t>3=8+15</t>
  </si>
  <si>
    <t>4=5+8</t>
  </si>
  <si>
    <t>5=6+7</t>
  </si>
  <si>
    <t>11=12+15</t>
  </si>
  <si>
    <t>12=13+14</t>
  </si>
  <si>
    <t>15=16+17</t>
  </si>
  <si>
    <t>Ngân sách cấp tỉnh</t>
  </si>
  <si>
    <r>
      <t xml:space="preserve">Ghi chú: </t>
    </r>
    <r>
      <rPr>
        <sz val="12"/>
        <rFont val="Times New Roman"/>
        <family val="1"/>
      </rPr>
      <t>Dự toán Chương trình mục tiêu quốc gia năm 2021 chưa được Trung ương giao nên tại biểu này không có số liệu</t>
    </r>
  </si>
  <si>
    <t xml:space="preserve">So sánh </t>
  </si>
  <si>
    <t>UBND TỈNH QUẢNG NAM</t>
  </si>
  <si>
    <t>Biểu số 39/CK-NSNN</t>
  </si>
  <si>
    <t>DỰ TOÁN CHI ĐẦU TƯ PHÁT TRIỂN CỦA NGÂN SÁCH CẤP TỈNH CHO TỪNG CƠ QUAN, TỔ CHỨC THEO LĨNH VỰC NĂM 2021</t>
  </si>
  <si>
    <t>Đơn vị: Triệu đồng</t>
  </si>
  <si>
    <t>Tên đơn vị</t>
  </si>
  <si>
    <t>Tổng số</t>
  </si>
  <si>
    <t>Trong đó:</t>
  </si>
  <si>
    <t>Chi Giáo dục - Đào tạo và Dạy nghề</t>
  </si>
  <si>
    <t>Chi khoa học và công nghệ</t>
  </si>
  <si>
    <t>Chi y tế, dân số và gia đình</t>
  </si>
  <si>
    <t>Chi văn hóa Thông tin</t>
  </si>
  <si>
    <t>Chi phát thanh, truyền hình, thông tấn</t>
  </si>
  <si>
    <t>Chi thể dục thể thao</t>
  </si>
  <si>
    <t>Chi các hoạt động kinh tế</t>
  </si>
  <si>
    <t>Trong đó</t>
  </si>
  <si>
    <t>Chi hoạt động của cơ quan quản lý nhà nước, Đảng, đoàn thể</t>
  </si>
  <si>
    <t xml:space="preserve">Chi bảo đảm xã hội </t>
  </si>
  <si>
    <t>Chi cấp vốn điều lệ</t>
  </si>
  <si>
    <t>Chi giao thông</t>
  </si>
  <si>
    <t>Chi nông nghiệp, lâm nghiệp, thủy lợi, thủy sản</t>
  </si>
  <si>
    <t>TỔNG SỐ</t>
  </si>
  <si>
    <t>BCH Bộ đội biên phòng tỉnh</t>
  </si>
  <si>
    <t>BQL dự án ĐTXD tỉnh</t>
  </si>
  <si>
    <t>Sở VH-TT&amp;DL</t>
  </si>
  <si>
    <t>Sở Giao thông</t>
  </si>
  <si>
    <t>Sở KH&amp;ĐT</t>
  </si>
  <si>
    <t>Sở NN&amp;PTNT</t>
  </si>
  <si>
    <t>BQL dự án ĐTXD các CT NN&amp;PTNT</t>
  </si>
  <si>
    <t>BQL khu KTM Chu Lai</t>
  </si>
  <si>
    <t>BQL dự án ĐTXD các CTGT tỉnh</t>
  </si>
  <si>
    <t>Quỹ Hỗ trợ Ngư dân (Quỹ Đầu tư phát triển tỉnh Quảng Nam)</t>
  </si>
  <si>
    <t>Biểu số 45/CK-NSNN</t>
  </si>
  <si>
    <t>(Dự toán trình HĐND tỉnh)</t>
  </si>
  <si>
    <t>Danh mục lĩnh vực/ dự án</t>
  </si>
  <si>
    <t>Chủ đầu tư</t>
  </si>
  <si>
    <t>Quyết định đầu tư</t>
  </si>
  <si>
    <t>Giá trị thực hiện đến 31/12/2020</t>
  </si>
  <si>
    <t>Lũy kế vốn đã bố trí đến 31/12/2020</t>
  </si>
  <si>
    <t>Kế hoạch năm 2021</t>
  </si>
  <si>
    <t>Ghi chú</t>
  </si>
  <si>
    <t>Số quyết định; ngày, tháng, năm</t>
  </si>
  <si>
    <t>Tổng mức đầu tư</t>
  </si>
  <si>
    <t>Trong đó: Nguồn vốn nước ngoài (có cả phần tỉnh vay lại)</t>
  </si>
  <si>
    <t>Trong đó: NS TW</t>
  </si>
  <si>
    <t>Trong đó NS tỉnh</t>
  </si>
  <si>
    <t>Trong đó: Nguồn vốn nước ngoài</t>
  </si>
  <si>
    <t>Trong đó: NS tỉnh</t>
  </si>
  <si>
    <t>NSTT</t>
  </si>
  <si>
    <t>XSKT, thu sử dụng đất</t>
  </si>
  <si>
    <t>Tăng thu, tiết kiệm chi</t>
  </si>
  <si>
    <t>Nguồn vốn khác (nguồn thu hồi ngân sách huyện, thu phí tham quan, khác,...)</t>
  </si>
  <si>
    <t>*</t>
  </si>
  <si>
    <t>NGUỒN NGÂN SÁCH TỈNH</t>
  </si>
  <si>
    <t>QUY HOẠCH</t>
  </si>
  <si>
    <t>a</t>
  </si>
  <si>
    <t>Dự án chuyển tiếp</t>
  </si>
  <si>
    <t>Quy hoạch tỉnh Quảng Nam thời kỳ 2021-2030, tầm nhìn đến năm 2050</t>
  </si>
  <si>
    <t>1221-11/8/2020</t>
  </si>
  <si>
    <t>Lập hồ sơ Thiết kế đô thị (tỷ lệ 1/2.000) tuyến ven biển, tuyến ven sông Cổ Cò từ thị xã Điện Bàn đến thành phố Hội An</t>
  </si>
  <si>
    <t>3518-06/11/2019</t>
  </si>
  <si>
    <t>Quy hoạch chung xây dựng (tỷ lệ 1/10.000) khu vực ven biển huyện Duy Xuyên và huyện Thăng Bình, giai đoạn đến năm 2025 và năm 2030</t>
  </si>
  <si>
    <t>1332-20/5/2020</t>
  </si>
  <si>
    <t>Quy hoạch phân khu xây dựng (tỷ lệ 1/2000) khu đô thị Chu Lai, khu kinh tế mở Chu Lai</t>
  </si>
  <si>
    <t>BQL khu kinh tế mở Chu Lai</t>
  </si>
  <si>
    <t>3236-09/10/2019</t>
  </si>
  <si>
    <t>Quy hoạch phân khu xây dựng (tỷ lệ 1/2000) khu dân cư đô thị, dịch vụ, du lịch Tam Hòa - Tam Tiến, khu kinh tế mở Chu Lai</t>
  </si>
  <si>
    <t>3237-09/10/2019</t>
  </si>
  <si>
    <t>Quy hoạch phân khu xây dựng (tỷ lệ 1/2000) khu phi thuế quan gắn với khu bến cảng Tam Hòa, khu kinh tế mở Chu Lai</t>
  </si>
  <si>
    <t>3248-10/10/2019</t>
  </si>
  <si>
    <t>Quy hoạch phân khu xây dựng (tỷ lệ 1/2000) khu phi thuế quan gắn với sân bay Chu Lai, khu kinh tế mở Chu Lai</t>
  </si>
  <si>
    <t>3302-17/10/2019</t>
  </si>
  <si>
    <t>Quy hoạch phân khu xây dựng (tỷ lệ 1/2000) khu đô thị Tây Bắc sân bay Chu Lai, khu kinh tế mở Chu Lai</t>
  </si>
  <si>
    <t>3713-13/11/2019</t>
  </si>
  <si>
    <t>Quy hoạch phân khu xây dựng (tỷ lệ 1/2.000) khu công nghiệp Tam Anh 2, khu kinh tế mở Chu Lai</t>
  </si>
  <si>
    <t>980-09/4/2020</t>
  </si>
  <si>
    <t>Quy hoạch phân khu xây dựng (tỷ lệ 1/2.000) khu công nghiệp Tam Thăng mở rộng, khu kinh tế mở Chu Lai</t>
  </si>
  <si>
    <t>981-09/4/2020</t>
  </si>
  <si>
    <t>Quy hoạch phân khu xây dựng (tỷ lệ 1/2.000) khu công nghiệp công nghệ cao Thăng Bình, khu kinh tế mở Chu Lai</t>
  </si>
  <si>
    <t>982-09/4/2020</t>
  </si>
  <si>
    <t>b</t>
  </si>
  <si>
    <t>Dự án mới</t>
  </si>
  <si>
    <t>Quy hoạch phân khu xây dựng (tỷ lệ 1/2000) khu công nghiệp Nam Thăng Bình, khu kinh tế mở Chu Lai</t>
  </si>
  <si>
    <t>2562-17/9/2020</t>
  </si>
  <si>
    <t>Quy hoạch phân khu xây dựng (tỷ lệ 1/2000) khu dân cư đô thị, dịch vụ, du lịch Đông Nam Thăng Bình, khu kinh tế mở Chu Lai</t>
  </si>
  <si>
    <t>2634-25/9/2020</t>
  </si>
  <si>
    <t>Khảo sát, lập thiết kế đô thị hai bên đường Võ Chí Công, đoạn từ cầu Cửa Đại đến sân bay Chu Lai</t>
  </si>
  <si>
    <t>3164-12/11/2020</t>
  </si>
  <si>
    <t>Quy hoạch xây dựng vùng liên huyện phía Đông tỉnh Quảng Nam (Quy mô 2.743 km2)</t>
  </si>
  <si>
    <t>Quy hoạch chi tiết xây dựng (tỷ lệ 1/500) khu xử lý chất thải rắn Nam Quảng Nam tại khu vực Núi Trà, xã Tam Nghĩa, huyện Núi Thành</t>
  </si>
  <si>
    <t>Sở TN&amp;MT</t>
  </si>
  <si>
    <t>Y TẾ DÂN SỐ, GIA ĐÌNH</t>
  </si>
  <si>
    <t>Dự án nhóm B</t>
  </si>
  <si>
    <t>Trung tâm y tế huyện Quế Sơn</t>
  </si>
  <si>
    <t>Ban QLDA ĐTXD tỉnh</t>
  </si>
  <si>
    <t>3318-26/11/20</t>
  </si>
  <si>
    <t>Bệnh viện Y học cổ truyền tỉnh Quảng Nam</t>
  </si>
  <si>
    <t>2238-21/7/14</t>
  </si>
  <si>
    <t>QUỐC PHÒNG</t>
  </si>
  <si>
    <t>Biển báo khu vực biên giới đất liền và biên giới biển</t>
  </si>
  <si>
    <t>BCH Bộ đội Biên phòng</t>
  </si>
  <si>
    <t>134-18/11/20</t>
  </si>
  <si>
    <t>CÁC HOẠT ĐỘNG KINH TẾ KHÁC</t>
  </si>
  <si>
    <t>Đường giao thông đến Trung tâm xã Kà Dăng</t>
  </si>
  <si>
    <t>UBND huyện Đông Giang</t>
  </si>
  <si>
    <t>2127-02/12/20</t>
  </si>
  <si>
    <t>PHÂN BỔ SAU KHI ĐẢM BẢO THỦ TỤC ĐẦU TƯ (biểu số 04.3, 04.4 và 04.5)</t>
  </si>
  <si>
    <t>THỰC HiỆN ĐẦU TƯ CÁC CHƯƠNG TRÌNH THEO NGHỊ QUYẾT</t>
  </si>
  <si>
    <t>PHÂN BỔ CHO CÁC ĐỊA PHƯƠNG THEO TIÊU CHÍ, ĐỊNH MỨC</t>
  </si>
  <si>
    <t>VIII</t>
  </si>
  <si>
    <t>TRẢ NỢ VAY ĐẾN HẠN</t>
  </si>
  <si>
    <t>IX</t>
  </si>
  <si>
    <t>DỰ PHÒNG VÀ CHUẨN BỊ ĐẦU TƯ</t>
  </si>
  <si>
    <t>X</t>
  </si>
  <si>
    <t>ĐỐI ỨNG CÁC DỰ ÁN ODA</t>
  </si>
  <si>
    <t>**</t>
  </si>
  <si>
    <t>NGÂN SÁCH TRUNG ƯƠNG</t>
  </si>
  <si>
    <t>Dự án hoàn thành sử dụng trước năm kế hoạch</t>
  </si>
  <si>
    <t>Đường biên giới nối từ xã Chơ Chun, huyện Nam Giang đến xã Ga Ri và xã AXan, huyện Tây Giang (giai đoạn 2)</t>
  </si>
  <si>
    <t>36-25/3/16</t>
  </si>
  <si>
    <t>Phát triển hạ tầng vùng an toàn khu; tuyến trung tâm xã Trà Linh - Măng Lùng</t>
  </si>
  <si>
    <t>UBND huyện Nam Trà My</t>
  </si>
  <si>
    <t>13-01/02/16</t>
  </si>
  <si>
    <t>Dự án nhóm C</t>
  </si>
  <si>
    <t>Dò tìm xử lý bom mìn vật nổ còn sót lại sau chiến tranh trên địa bàn tỉnh Quảng Nam (giai đoạn 2)</t>
  </si>
  <si>
    <t>3349a-30/10/13</t>
  </si>
  <si>
    <t>Dự án chuyển tiếp hoàn thành sau năm kế hoạch</t>
  </si>
  <si>
    <t>Cơ sở hạ tầng phục vụ ANQP đảo Cù Lao Chàm</t>
  </si>
  <si>
    <t>23-25/2/16</t>
  </si>
  <si>
    <t>Chuẩn bị đầu tư năm kế hoạch</t>
  </si>
  <si>
    <t>Nâng cấp, mở rộng đường Trà Tập - Trà Cang - Trà Linh thuộc vùng ATK</t>
  </si>
  <si>
    <t>Y TẾ, DÂN SỐ VÀ GIA ĐÌNH</t>
  </si>
  <si>
    <t>Dự án chuyển tiếp hoàn thành năm kế hoạch</t>
  </si>
  <si>
    <t>Nâng cấp bệnh viện Nhi thành Bệnh viện Sản - Nhi</t>
  </si>
  <si>
    <t>1167-30/3/16</t>
  </si>
  <si>
    <t>VĂN HÓA, THÔNG TIN</t>
  </si>
  <si>
    <t>Tượng đài bà mẹ Việt Nam anh hùng</t>
  </si>
  <si>
    <t>2269-14/7/11</t>
  </si>
  <si>
    <t>Nâng cấp, mở rộng nhà lưu niệm cụ Huỳnh Thúc Kháng</t>
  </si>
  <si>
    <t>UBND huyện Tiên Phước</t>
  </si>
  <si>
    <t>109-23/5/17</t>
  </si>
  <si>
    <t>CÁC HOẠT ĐỘNG KINH TẾ</t>
  </si>
  <si>
    <t>IV.1</t>
  </si>
  <si>
    <t>NÔNG, LÂM, DIÊM NGHIỆP; THỦY LỢI VÀ THỦY SẢN</t>
  </si>
  <si>
    <t>Phát triển hạ tầng sản xuất giống sâm Ngọc Linh (tuyến đường Tăk Pong - Tăk Ngo)</t>
  </si>
  <si>
    <t>144-30/3/16</t>
  </si>
  <si>
    <t>Dự án chuyển tiếp dự kiến hoàn thành năm kế hoạch</t>
  </si>
  <si>
    <t>Mở rộng khu neo đậu tàu thuyền và kết hợp xây dựng cảng cá Hồng Triều</t>
  </si>
  <si>
    <t>1130-29/3/16</t>
  </si>
  <si>
    <t>Cơ sở hạ tầng vùng nuôi trồng thủy sản tập trung Tam Tiến</t>
  </si>
  <si>
    <t>3424-31/10/14</t>
  </si>
  <si>
    <t>Điểm ĐCĐC tập trung thôn 6, xã Trà Bui</t>
  </si>
  <si>
    <t>UBND huyện Bắc Trà My</t>
  </si>
  <si>
    <t>1913-08/6/20</t>
  </si>
  <si>
    <t>Điểm ĐCĐC tập trung thôn A cấp, xã ANông</t>
  </si>
  <si>
    <t>UBND huyện Tây Giang</t>
  </si>
  <si>
    <t>849-02/7/20</t>
  </si>
  <si>
    <t xml:space="preserve">Khu tái định cư di dời vùng sạt lở tỉnh Quảng Nam </t>
  </si>
  <si>
    <t>1132-30/03/16</t>
  </si>
  <si>
    <t>Bảo vệ phát triển rừng tỉnh Quảng Nam đến năm 2020</t>
  </si>
  <si>
    <t>2887-06/9/12</t>
  </si>
  <si>
    <t>Hỗ trợ đầu tư xây dựng đường ô tô lâm nghiệp tỉnh Quảng Nam</t>
  </si>
  <si>
    <t>1133-30/3/16</t>
  </si>
  <si>
    <t>Tăng cường năng lực phòng cháy, chữa cháy rừng tỉnh Quảng Nam giai đoạn 2016 - 2020</t>
  </si>
  <si>
    <t>Chi cục Kiểm lâm</t>
  </si>
  <si>
    <t>826-07/03/16</t>
  </si>
  <si>
    <t>Thủy lợi đa mục tiêu khắc phục thiên tai ngập úng vùng sản xuất màu 3 xã, huyện Quế Sơn</t>
  </si>
  <si>
    <t>UBND huyện Quế Sơn</t>
  </si>
  <si>
    <t>923-22/3/17</t>
  </si>
  <si>
    <t>Ổn định đời sống và sản xuất người dân vùng tái định cư thủy điện Sông Bung 4</t>
  </si>
  <si>
    <t>UBND huyện Nam Giang</t>
  </si>
  <si>
    <t>Kè chống sạt lở bờ sông Thu Bồn khu vực thôn Phú Đa, xã Duy Thu</t>
  </si>
  <si>
    <t>UBND huyện Duy Xuyên</t>
  </si>
  <si>
    <t>2373-28/8/20</t>
  </si>
  <si>
    <t>Chống xói lở khẩn cấp và bảo vệ bờ biển xã đảo Tam Hải</t>
  </si>
  <si>
    <t>2380-28/8/20</t>
  </si>
  <si>
    <t>Củng cố, nâng cấp tuyến đê ngăn mặn Bình Dương, Bình Đại, Bình Đào</t>
  </si>
  <si>
    <t>2402-31/8/20</t>
  </si>
  <si>
    <t>Chống xói lở khẩn cấp bờ biển Cửa Đại, thành phố Hội An</t>
  </si>
  <si>
    <t>2624-25/9/20</t>
  </si>
  <si>
    <t>Khu tái định cư di dời khẩn cấp vùng sạt lở các xã Quế Xuân 1, Quế Phú, Hương An</t>
  </si>
  <si>
    <t>Điểm ĐCĐC tập trung thôn 3, xã Trà Leng</t>
  </si>
  <si>
    <t>2247-14/8/20</t>
  </si>
  <si>
    <t>Điểm ĐCĐC tập trung thôn Dốc Kiền, xã Ba</t>
  </si>
  <si>
    <t>UBND huyện  Đông Giang</t>
  </si>
  <si>
    <t>2032-29/7/20</t>
  </si>
  <si>
    <t>Hồ Suối Thỏ</t>
  </si>
  <si>
    <t>IV.2</t>
  </si>
  <si>
    <t>CÔNG NGHIỆP</t>
  </si>
  <si>
    <t>Cấp điện nông thôn tỉnh Quảng Nam giai đoạn 2013 - 2020</t>
  </si>
  <si>
    <t>716- 10/3/14; 1256-26/4/19</t>
  </si>
  <si>
    <t>IV.3</t>
  </si>
  <si>
    <t>GIAO THÔNG</t>
  </si>
  <si>
    <t>Cầu Kỳ Phú 1 và Kỳ Phú 2</t>
  </si>
  <si>
    <t>874-20/3/12</t>
  </si>
  <si>
    <t xml:space="preserve">Đường vào trung tâm xã AXan, nối xã Ch’Ơm đến cửa khẩu phụ Tây Giang </t>
  </si>
  <si>
    <t>Sở Giao thông Vận tải</t>
  </si>
  <si>
    <t>495-02/02/16</t>
  </si>
  <si>
    <t xml:space="preserve">Đường nối từ đường Điện Biên Phủ đến đường cao tốc Đà Nẵng - Quảng Ngãi </t>
  </si>
  <si>
    <t>3780-24/10/17</t>
  </si>
  <si>
    <t xml:space="preserve">Nâng cấp đường nội thị thị xã Điện Bàn  (từ đường tránh Quốc lộ 1A - ngã ba Vĩnh Điện) </t>
  </si>
  <si>
    <t>UBND thị xã Điện Bàn</t>
  </si>
  <si>
    <t>4291-08/12/17</t>
  </si>
  <si>
    <t>Đường nối từ đường cứu hộ cứu nạn đến Quốc lộ 1A (tại ngã ba cây Cốc)</t>
  </si>
  <si>
    <t>3771-24/10/17</t>
  </si>
  <si>
    <t>Nâng cấp và mở rộng tuyến đường ĐT607; lý trình: Km14+565,62 - Km18+00</t>
  </si>
  <si>
    <t>681-25/02/16</t>
  </si>
  <si>
    <t xml:space="preserve">Cầu Giao Thủy </t>
  </si>
  <si>
    <t>3425-31/10/14</t>
  </si>
  <si>
    <t>Đường nội thị trung tâm huyện Nông Sơn</t>
  </si>
  <si>
    <t>UBND huyện Nông Sơn</t>
  </si>
  <si>
    <t>1781-07/6/18</t>
  </si>
  <si>
    <t>Đường giao thông khu trung tâm hành chính mới huyện Nam Giang</t>
  </si>
  <si>
    <t>763-01/3/16</t>
  </si>
  <si>
    <t>Hoàn thiện đường ven biển 129 (đường Võ Chí Công)</t>
  </si>
  <si>
    <t>BQL dự án ĐTXD các công trình giao thông</t>
  </si>
  <si>
    <t>Đường trục chính Tam Hòa (bao gồm cầu) nối từ đường ven biển 129 đi Quốc lộ 1A</t>
  </si>
  <si>
    <t>Đường trục chính từ cảng Kỳ Hà - sân bay Chu Lai đi đường cao tốc Đà Nẵng - Quảng Ngãi</t>
  </si>
  <si>
    <t>Cầu Ông Đốc và đường dẫn phía Tây nối đường ĐT610B với ĐT609B</t>
  </si>
  <si>
    <t>IV.4</t>
  </si>
  <si>
    <t>KHU CÔNG NGHIỆP VÀ KHU KINH TẾ</t>
  </si>
  <si>
    <t>Các hạng mục hạ tầng thiết yếu tại Tiểu khu I (giai đoạn II)</t>
  </si>
  <si>
    <t>61- 30/10/15</t>
  </si>
  <si>
    <t>Đường trục chính; tái định cư khu công nghiệp Tam Quang</t>
  </si>
  <si>
    <t>152-29/10/14</t>
  </si>
  <si>
    <t>Đường trục chính vào khu công nghiệp Tam Thăng mở rộng</t>
  </si>
  <si>
    <t>244-27/10/17</t>
  </si>
  <si>
    <t>Nạo vét luồng vào cảng Kỳ Hà (giai đoạn 2)</t>
  </si>
  <si>
    <t>205-23/8/16</t>
  </si>
  <si>
    <t>Đường giao thông kết nối các tiểu vùng sản xuất nguyên liệu nông - lâm nghiệp với các khu, cụm công nghiệp Quế Sơn</t>
  </si>
  <si>
    <t>Đường nối khu công nghiệp Việt - Hàn đi đường ven biển 129</t>
  </si>
  <si>
    <t>IV.5</t>
  </si>
  <si>
    <t>DU LỊCH</t>
  </si>
  <si>
    <t>Đường du lịch ven biển Cẩm An - Điện Dương - Điện Ngọc</t>
  </si>
  <si>
    <t>97-08/01/08</t>
  </si>
  <si>
    <t>Nâng cấp, mở rộng đường vào trung tâm du lịch phổ cổ Hội An (tuyến ĐT608, đoạn từ Km4+714 - Km7+854)</t>
  </si>
  <si>
    <t>809-03/3/16</t>
  </si>
  <si>
    <t>Phòng cháy chữa cháy khu phố cổ Hội An</t>
  </si>
  <si>
    <t>UBND thành phố Hội An</t>
  </si>
  <si>
    <t>IV.6</t>
  </si>
  <si>
    <t>CÔNG NGHỆ THÔNG TIN</t>
  </si>
  <si>
    <t>(1)</t>
  </si>
  <si>
    <t>Xây dựng Chính quyền điện tử tỉnh Quảng Nam</t>
  </si>
  <si>
    <t>2985-19/8/19</t>
  </si>
  <si>
    <t>Xây dựng Chính phủ điện tử hướng tới Chính phủ số</t>
  </si>
  <si>
    <t>XÃ HỘI</t>
  </si>
  <si>
    <t>Sửa chữa, nâng cấp cơ sở vật chất, bổ sung trang thiết bị cơ sở cai nghiện ma túy Quảng Nam</t>
  </si>
  <si>
    <t>2277-19/8/20</t>
  </si>
  <si>
    <t>ĐỐI ỨNG DỰ ÁN ODA</t>
  </si>
  <si>
    <t>***</t>
  </si>
  <si>
    <t>NGUỒN VỐN NƯỚC NGOÀI</t>
  </si>
  <si>
    <t>VỐN NƯỚC NGOÀI KHÔNG GIẢI NGÂN THEO CƠ CHẾ TÀI CHÍNH TRONG NƯỚC</t>
  </si>
  <si>
    <t>Giao thông</t>
  </si>
  <si>
    <t>Thu gom, xử lý nước thải và thoát nước thành phố Tam Kỳ</t>
  </si>
  <si>
    <t>3230-29/10/18</t>
  </si>
  <si>
    <t>Phát triển thành phố loại 2 tại Quảng Nam, Hà Tĩnh và Đăk Lăk - Tiểu dự án thành phố Tam Kỳ</t>
  </si>
  <si>
    <t>2917-19/8/15; 1230-14/4/17</t>
  </si>
  <si>
    <t>Quản lý tài sản đường địa phương (LRAMP) - Hợp phần nâng cấp cải tạo và bảo trì đường địa phương</t>
  </si>
  <si>
    <t>622-02/03/16</t>
  </si>
  <si>
    <t>Liên kết vùng miền Trung tỉnh Quảng Nam</t>
  </si>
  <si>
    <t>546-06/02/18</t>
  </si>
  <si>
    <t>Phát triển môi trường, hạ tầng đô thị để ứng phó với biến đổi khí hậu thành phố Hội An</t>
  </si>
  <si>
    <t>1356-17/4/15</t>
  </si>
  <si>
    <t>Bảo vệ môi trường</t>
  </si>
  <si>
    <t>Hệ thống thoát nước và vệ sinh môi trường khu đô thị Núi Thành</t>
  </si>
  <si>
    <t>1004-18/3/16; 1141-02/4/18</t>
  </si>
  <si>
    <t>Cải thiện môi trường đô thị Chu Lai - Núi Thành</t>
  </si>
  <si>
    <t>187-09/8/17</t>
  </si>
  <si>
    <t>Nông nghiệp, lâm nghiệp, diêm nghiệp, thủy lợi và thủy sản</t>
  </si>
  <si>
    <t>Sửa chữa và nâng cao an toàn đập (WB8)</t>
  </si>
  <si>
    <t xml:space="preserve">3151-22/10/18 </t>
  </si>
  <si>
    <t xml:space="preserve">Chống xói lở và bảo vệ bền vững bờ biển Hội An </t>
  </si>
  <si>
    <t>1028-15/8/19</t>
  </si>
  <si>
    <t>Y tế, dân số và gia đình</t>
  </si>
  <si>
    <t>Nâng cao năng lực ngành y tế tỉnh Quảng Nam</t>
  </si>
  <si>
    <t>1853-13/7/20</t>
  </si>
  <si>
    <t>Giáo dục, đào tạo và giáo dục nghề nghiệp</t>
  </si>
  <si>
    <t>Trường THPT chuyên Lê Thánh Tông (GĐ2)</t>
  </si>
  <si>
    <t>2811-05/9/2019</t>
  </si>
  <si>
    <t>VỐN NƯỚC NGOÀI GIẢI NGÂN THEO CƠ CHẾ TÀI CHÍNH TRONG NƯỚC</t>
  </si>
  <si>
    <t>Công nghiệp</t>
  </si>
  <si>
    <t>Cấp điện nông thôn từ lưới điện quốc gia tỉnh Quảng Nam giai đoạn 2018-2020 (EU tài trợ)</t>
  </si>
  <si>
    <t>1423-15/5/19; 1256-26/4/19</t>
  </si>
  <si>
    <t>Hồ chứa nước Lộc Đại, xã Quế Hiệp, huyện Quế Sơn</t>
  </si>
  <si>
    <t>3259; 31/10/2018</t>
  </si>
  <si>
    <t>Trồng và bảo vệ rừng phòng hộ đầu nguồn kết hợp đầu tư cơ sở hạ tầng đồng bộ phòng chống lũ, sạt lở đất gia tăng trong bối cảnh biến đổi khí hậu, bảo vệ dân cư một số khu vực trọng điểm thuộc huyện Nam Trà My</t>
  </si>
  <si>
    <t>3177; 23/10/18</t>
  </si>
  <si>
    <t>Nạo vét, thoát lũ khẩn cấp và chống xâm nhập mặn sông Cổ Cò, thành phố Hội An</t>
  </si>
  <si>
    <t xml:space="preserve">TỔNG SỐ </t>
  </si>
  <si>
    <t>DỰ KIẾN DANH MỤC CÁC CHƯƠNG TRÌNH, DỰ ÁN SỬ DỤNG VỐN NGÂN SÁCH NHÀ NƯỚC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</si>
</sst>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0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quot;£&quot;#,##0.00;\-&quot;£&quot;#,##0.00"/>
    <numFmt numFmtId="166" formatCode="_-&quot;£&quot;* #,##0_-;\-&quot;£&quot;* #,##0_-;_-&quot;£&quot;* &quot;-&quot;_-;_-@_-"/>
    <numFmt numFmtId="167" formatCode="_-* #,##0_-;\-* #,##0_-;_-* &quot;-&quot;_-;_-@_-"/>
    <numFmt numFmtId="168" formatCode="_-* #,##0.00_-;\-* #,##0.00_-;_-* &quot;-&quot;??_-;_-@_-"/>
    <numFmt numFmtId="169" formatCode="_-* #,##0\ _₫_-;\-* #,##0\ _₫_-;_-* &quot;-&quot;\ _₫_-;_-@_-"/>
    <numFmt numFmtId="170" formatCode="_-* #,##0.00\ _₫_-;\-* #,##0.00\ _₫_-;_-* &quot;-&quot;??\ _₫_-;_-@_-"/>
    <numFmt numFmtId="171" formatCode="#,###;\-#,###;&quot;&quot;;_(@_)"/>
    <numFmt numFmtId="172" formatCode="_-&quot;€&quot;* #,##0_-;\-&quot;€&quot;* #,##0_-;_-&quot;€&quot;* &quot;-&quot;_-;_-@_-"/>
    <numFmt numFmtId="173" formatCode="_(* #,##0_);_(* \(#,##0\);_(* &quot;-&quot;??_);_(@_)"/>
    <numFmt numFmtId="174" formatCode="\ \_x0001_;\æ"/>
    <numFmt numFmtId="175" formatCode=".\ #\_x0001_;\æ"/>
    <numFmt numFmtId="176" formatCode="#.##00"/>
    <numFmt numFmtId="177" formatCode="_-* #,##0\ &quot;€&quot;_-;\-* #,##0\ &quot;€&quot;_-;_-* &quot;-&quot;\ &quot;€&quot;_-;_-@_-"/>
    <numFmt numFmtId="178" formatCode="_-&quot;ñ&quot;* #,##0_-;\-&quot;ñ&quot;* #,##0_-;_-&quot;ñ&quot;* &quot;-&quot;_-;_-@_-"/>
    <numFmt numFmtId="179" formatCode="_-* #,##0\ _F_-;\-* #,##0\ _F_-;_-* &quot;-&quot;\ _F_-;_-@_-"/>
    <numFmt numFmtId="180" formatCode="_-&quot;$&quot;* #,##0_-;\-&quot;$&quot;* #,##0_-;_-&quot;$&quot;* &quot;-&quot;_-;_-@_-"/>
    <numFmt numFmtId="181" formatCode="_-* #,##0.00\ _F_-;\-* #,##0.00\ _F_-;_-* &quot;-&quot;??\ _F_-;_-@_-"/>
    <numFmt numFmtId="182" formatCode="_-* #,##0.00\ _ñ_-;\-* #,##0.00\ _ñ_-;_-* &quot;-&quot;??\ _ñ_-;_-@_-"/>
    <numFmt numFmtId="183" formatCode="_-* #,##0.00\ _ñ_-;_-* #,##0.00\ _ñ\-;_-* &quot;-&quot;??\ _ñ_-;_-@_-"/>
    <numFmt numFmtId="184" formatCode="_-* #,##0\ &quot;F&quot;_-;\-* #,##0\ &quot;F&quot;_-;_-* &quot;-&quot;\ &quot;F&quot;_-;_-@_-"/>
    <numFmt numFmtId="185" formatCode="_(&quot;$&quot;\ * #,##0_);_(&quot;$&quot;\ * \(#,##0\);_(&quot;$&quot;\ * &quot;-&quot;_);_(@_)"/>
    <numFmt numFmtId="186" formatCode="_-* #,##0\ &quot;ñ&quot;_-;\-* #,##0\ &quot;ñ&quot;_-;_-* &quot;-&quot;\ &quot;ñ&quot;_-;_-@_-"/>
    <numFmt numFmtId="187" formatCode="_-* #,##0\ _ñ_-;\-* #,##0\ _ñ_-;_-* &quot;-&quot;\ _ñ_-;_-@_-"/>
    <numFmt numFmtId="188" formatCode="_-* #,##0\ _ñ_-;_-* #,##0\ _ñ\-;_-* &quot;-&quot;\ _ñ_-;_-@_-"/>
    <numFmt numFmtId="189" formatCode="_ &quot;\&quot;* #,##0_ ;_ &quot;\&quot;* \-#,##0_ ;_ &quot;\&quot;* &quot;-&quot;_ ;_ @_ "/>
    <numFmt numFmtId="190" formatCode="&quot;\&quot;#,##0.00;[Red]&quot;\&quot;\-#,##0.00"/>
    <numFmt numFmtId="191" formatCode="&quot;\&quot;#,##0;[Red]&quot;\&quot;\-#,##0"/>
    <numFmt numFmtId="192" formatCode="_ * #,##0_)\ &quot;F&quot;_ ;_ * \(#,##0\)\ &quot;F&quot;_ ;_ * &quot;-&quot;_)\ &quot;F&quot;_ ;_ @_ "/>
    <numFmt numFmtId="193" formatCode="_ * #,##0_)\ _$_ ;_ * \(#,##0\)\ _$_ ;_ * &quot;-&quot;_)\ _$_ ;_ @_ "/>
    <numFmt numFmtId="194" formatCode="_-&quot;F&quot;* #,##0_-;\-&quot;F&quot;* #,##0_-;_-&quot;F&quot;* &quot;-&quot;_-;_-@_-"/>
    <numFmt numFmtId="195" formatCode="_ * #,##0_ ;_ * \-#,##0_ ;_ * &quot;-&quot;_ ;_ @_ "/>
    <numFmt numFmtId="196" formatCode="_ * #,##0.00_)&quot;$&quot;_ ;_ * \(#,##0.00\)&quot;$&quot;_ ;_ * &quot;-&quot;??_)&quot;$&quot;_ ;_ @_ "/>
    <numFmt numFmtId="197" formatCode="_ * #,##0.00_ ;_ * \-#,##0.00_ ;_ * &quot;-&quot;??_ ;_ @_ "/>
    <numFmt numFmtId="198" formatCode="_ * #,##0.0_)_$_ ;_ * \(#,##0.0\)_$_ ;_ * &quot;-&quot;??_)_$_ ;_ @_ "/>
    <numFmt numFmtId="199" formatCode="\$#,##0_);\(\$#,##0\)"/>
    <numFmt numFmtId="200" formatCode="#,##0.0_);\(#,##0.0\)"/>
    <numFmt numFmtId="201" formatCode="_(* #,##0.0000_);_(* \(#,##0.0000\);_(* &quot;-&quot;??_);_(@_)"/>
    <numFmt numFmtId="202" formatCode="0.0%;[Red]\(0.0%\)"/>
    <numFmt numFmtId="203" formatCode="_ * #,##0.00_)&quot;£&quot;_ ;_ * \(#,##0.00\)&quot;£&quot;_ ;_ * &quot;-&quot;??_)&quot;£&quot;_ ;_ @_ "/>
    <numFmt numFmtId="204" formatCode="_-&quot;$&quot;* #,##0.00_-;\-&quot;$&quot;* #,##0.00_-;_-&quot;$&quot;* &quot;-&quot;??_-;_-@_-"/>
    <numFmt numFmtId="205" formatCode="0.0%;\(0.0%\)"/>
    <numFmt numFmtId="206" formatCode="_-* #,##0.00\ &quot;F&quot;_-;\-* #,##0.00\ &quot;F&quot;_-;_-* &quot;-&quot;??\ &quot;F&quot;_-;_-@_-"/>
    <numFmt numFmtId="207" formatCode="0.000_)"/>
    <numFmt numFmtId="208" formatCode="_ * #,##0_)_đ_ ;_ * \(#,##0\)_đ_ ;_ * &quot;-&quot;_)_đ_ ;_ @_ "/>
    <numFmt numFmtId="209" formatCode="_-* #,##0.00\ _V_N_D_-;\-* #,##0.00\ _V_N_D_-;_-* &quot;-&quot;??\ _V_N_D_-;_-@_-"/>
    <numFmt numFmtId="210" formatCode="&quot;True&quot;;&quot;True&quot;;&quot;False&quot;"/>
    <numFmt numFmtId="211" formatCode="&quot;C&quot;#,##0.00_);\(&quot;C&quot;#,##0.00\)"/>
    <numFmt numFmtId="212" formatCode="_ &quot;R&quot;\ * #,##0_ ;_ &quot;R&quot;\ * \-#,##0_ ;_ &quot;R&quot;\ * &quot;-&quot;_ ;_ @_ "/>
    <numFmt numFmtId="213" formatCode="00.000"/>
    <numFmt numFmtId="214" formatCode="\$#,##0\ ;\(\$#,##0\)"/>
    <numFmt numFmtId="215" formatCode="&quot;C&quot;#,##0_);\(&quot;C&quot;#,##0\)"/>
    <numFmt numFmtId="216" formatCode="0.000"/>
    <numFmt numFmtId="217" formatCode="_(\§\g\ #,##0_);_(\§\g\ \(#,##0\);_(\§\g\ &quot;-&quot;??_);_(@_)"/>
    <numFmt numFmtId="218" formatCode="_(\§\g\ #,##0_);_(\§\g\ \(#,##0\);_(\§\g\ &quot;-&quot;_);_(@_)"/>
    <numFmt numFmtId="219" formatCode="&quot;C&quot;#,##0_);[Red]\(&quot;C&quot;#,##0\)"/>
    <numFmt numFmtId="220" formatCode="\§\g#,##0_);\(\§\g#,##0\)"/>
    <numFmt numFmtId="221" formatCode="_-&quot;VND&quot;* #,##0_-;\-&quot;VND&quot;* #,##0_-;_-&quot;VND&quot;* &quot;-&quot;_-;_-@_-"/>
    <numFmt numFmtId="222" formatCode="_(&quot;Rp&quot;* #,##0.00_);_(&quot;Rp&quot;* \(#,##0.00\);_(&quot;Rp&quot;* &quot;-&quot;??_);_(@_)"/>
    <numFmt numFmtId="223" formatCode="#,##0.00\ &quot;FB&quot;;[Red]\-#,##0.00\ &quot;FB&quot;"/>
    <numFmt numFmtId="224" formatCode="#,##0\ &quot;$&quot;;\-#,##0\ &quot;$&quot;"/>
    <numFmt numFmtId="225" formatCode="&quot;$&quot;#,##0;\-&quot;$&quot;#,##0"/>
    <numFmt numFmtId="226" formatCode="_-* #,##0\ _F_B_-;\-* #,##0\ _F_B_-;_-* &quot;-&quot;\ _F_B_-;_-@_-"/>
    <numFmt numFmtId="227" formatCode="#,##0_);\-#,##0_)"/>
    <numFmt numFmtId="228" formatCode="#,##0\ &quot;$&quot;_);\(#,##0\ &quot;$&quot;\)"/>
    <numFmt numFmtId="229" formatCode="#,###"/>
    <numFmt numFmtId="230" formatCode="#,##0\ &quot;$&quot;_);[Red]\(#,##0\ &quot;$&quot;\)"/>
    <numFmt numFmtId="231" formatCode="&quot;$&quot;###,0&quot;.&quot;00_);[Red]\(&quot;$&quot;###,0&quot;.&quot;00\)"/>
    <numFmt numFmtId="232" formatCode="&quot;\&quot;#,##0;[Red]\-&quot;\&quot;#,##0"/>
    <numFmt numFmtId="233" formatCode="&quot;\&quot;#,##0.00;\-&quot;\&quot;#,##0.00"/>
    <numFmt numFmtId="234" formatCode="#,##0.00_);\-#,##0.00_)"/>
    <numFmt numFmtId="235" formatCode="#,##0.000_);\(#,##0.000\)"/>
    <numFmt numFmtId="236" formatCode="#"/>
    <numFmt numFmtId="237" formatCode="&quot;¡Ì&quot;#,##0;[Red]\-&quot;¡Ì&quot;#,##0"/>
    <numFmt numFmtId="238" formatCode="#,##0.00\ &quot;F&quot;;[Red]\-#,##0.00\ &quot;F&quot;"/>
    <numFmt numFmtId="239" formatCode="0.00000000000E+00;\?"/>
    <numFmt numFmtId="240" formatCode="#,##0.00\ \ "/>
    <numFmt numFmtId="241" formatCode="0.00000"/>
    <numFmt numFmtId="242" formatCode="_ * #,##0_ ;_ * \-#,##0_ ;_ * &quot;-&quot;??_ ;_ @_ "/>
    <numFmt numFmtId="243" formatCode="_(* #.##0.00_);_(* \(#.##0.00\);_(* &quot;-&quot;??_);_(@_)"/>
    <numFmt numFmtId="244" formatCode="#,##0.00\ \ \ \ "/>
    <numFmt numFmtId="245" formatCode="&quot;$&quot;#,##0;[Red]\-&quot;$&quot;#,##0"/>
    <numFmt numFmtId="246" formatCode="#,##0\ &quot;F&quot;;[Red]\-#,##0\ &quot;F&quot;"/>
    <numFmt numFmtId="247" formatCode="_ * #.##._ ;_ * \-#.##._ ;_ * &quot;-&quot;??_ ;_ @_ⴆ"/>
    <numFmt numFmtId="248" formatCode="#,##0\ &quot;F&quot;;\-#,##0\ &quot;F&quot;"/>
    <numFmt numFmtId="249" formatCode="_-* ###,0&quot;.&quot;00_-;\-* ###,0&quot;.&quot;00_-;_-* &quot;-&quot;??_-;_-@_-"/>
    <numFmt numFmtId="250" formatCode="_-* #,##0\ _F_-;\-* #,##0\ _F_-;_-* &quot;-&quot;??\ _F_-;_-@_-"/>
    <numFmt numFmtId="251" formatCode="_-&quot;$&quot;* ###,0&quot;.&quot;00_-;\-&quot;$&quot;* ###,0&quot;.&quot;00_-;_-&quot;$&quot;* &quot;-&quot;??_-;_-@_-"/>
    <numFmt numFmtId="252" formatCode="#,##0.00\ &quot;F&quot;;\-#,##0.00\ &quot;F&quot;"/>
    <numFmt numFmtId="253" formatCode="&quot;\&quot;#,##0;&quot;\&quot;&quot;\&quot;&quot;\&quot;&quot;\&quot;&quot;\&quot;&quot;\&quot;&quot;\&quot;\-#,##0"/>
    <numFmt numFmtId="254" formatCode="0.0%"/>
    <numFmt numFmtId="255" formatCode="0_);\(0\)"/>
    <numFmt numFmtId="256" formatCode="#,##0;[Red]#,##0"/>
    <numFmt numFmtId="257" formatCode="_(* #,##0.0_);_(* \(#,##0.0\);_(* &quot;-&quot;??_);_(@_)"/>
    <numFmt numFmtId="258" formatCode="0.0_);\(0.0\)"/>
  </numFmts>
  <fonts count="192">
    <font>
      <sz val="10"/>
      <name val="Arial"/>
    </font>
    <font>
      <sz val="10"/>
      <name val="Arial"/>
      <family val="2"/>
    </font>
    <font>
      <sz val="10"/>
      <name val="Times New Roman"/>
      <family val="1"/>
    </font>
    <font>
      <sz val="12"/>
      <name val="Times New Roman"/>
      <family val="1"/>
    </font>
    <font>
      <b/>
      <sz val="12"/>
      <name val="Times New Roman"/>
      <family val="1"/>
    </font>
    <font>
      <sz val="13"/>
      <name val=".VnTime"/>
      <family val="2"/>
    </font>
    <font>
      <b/>
      <sz val="13"/>
      <name val="Times New Roman"/>
      <family val="1"/>
    </font>
    <font>
      <sz val="12"/>
      <name val=".VnTime"/>
      <family val="2"/>
    </font>
    <font>
      <b/>
      <sz val="14"/>
      <name val=".VnTimeH"/>
      <family val="2"/>
    </font>
    <font>
      <sz val="12"/>
      <name val=".VnTime"/>
      <family val="2"/>
    </font>
    <font>
      <sz val="14"/>
      <name val=".VnTime"/>
      <family val="2"/>
    </font>
    <font>
      <sz val="14"/>
      <name val="Times New Roman"/>
      <family val="1"/>
    </font>
    <font>
      <b/>
      <sz val="14"/>
      <name val="Times New Roman"/>
      <family val="1"/>
    </font>
    <font>
      <b/>
      <sz val="10"/>
      <name val="Times New Roman"/>
      <family val="1"/>
    </font>
    <font>
      <sz val="14"/>
      <name val=".VnArial Narrow"/>
      <family val="2"/>
    </font>
    <font>
      <sz val="10"/>
      <name val=".VnArial Narrow"/>
      <family val="2"/>
    </font>
    <font>
      <sz val="13"/>
      <name val="Times New Roman"/>
      <family val="1"/>
    </font>
    <font>
      <sz val="10"/>
      <name val=".VnArial"/>
      <family val="2"/>
    </font>
    <font>
      <b/>
      <sz val="18"/>
      <name val="Arial"/>
      <family val="2"/>
    </font>
    <font>
      <sz val="9"/>
      <name val="Arial"/>
      <family val="2"/>
    </font>
    <font>
      <b/>
      <sz val="11"/>
      <name val="Times New Roman"/>
      <family val="1"/>
    </font>
    <font>
      <sz val="12"/>
      <name val=".VnArial Narrow"/>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Terminal"/>
      <family val="3"/>
      <charset val="128"/>
    </font>
    <font>
      <sz val="14"/>
      <name val="VnTime"/>
    </font>
    <font>
      <b/>
      <u/>
      <sz val="14"/>
      <color indexed="8"/>
      <name val=".VnBook-AntiquaH"/>
      <family val="2"/>
    </font>
    <font>
      <sz val="11"/>
      <name val=".VnTime"/>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sz val="10"/>
      <name val="Arial"/>
      <family val="2"/>
      <charset val="163"/>
    </font>
    <font>
      <b/>
      <sz val="10"/>
      <name val="Helv"/>
    </font>
    <font>
      <sz val="11"/>
      <name val="Tms Rmn"/>
    </font>
    <font>
      <sz val="13"/>
      <color indexed="8"/>
      <name val="Times New Roman"/>
      <family val="2"/>
    </font>
    <font>
      <sz val="11"/>
      <color indexed="8"/>
      <name val="Calibri"/>
      <family val="2"/>
    </font>
    <font>
      <sz val="14"/>
      <color indexed="8"/>
      <name val="Times New Roman"/>
      <family val="2"/>
      <charset val="163"/>
    </font>
    <font>
      <b/>
      <sz val="12"/>
      <name val="VNTime"/>
      <family val="2"/>
    </font>
    <font>
      <sz val="10"/>
      <name val="MS Serif"/>
      <family val="1"/>
    </font>
    <font>
      <sz val="11"/>
      <name val="VNtimes New Roman"/>
      <family val="2"/>
    </font>
    <font>
      <sz val="10"/>
      <name val="VNI-Aptima"/>
    </font>
    <font>
      <sz val="12"/>
      <name val="Arial"/>
      <family val="2"/>
    </font>
    <font>
      <b/>
      <sz val="12"/>
      <name val="VNTimeH"/>
      <family val="2"/>
    </font>
    <font>
      <sz val="10"/>
      <name val="Arial CE"/>
      <charset val="238"/>
    </font>
    <font>
      <sz val="10"/>
      <color indexed="16"/>
      <name val="MS Serif"/>
      <family val="1"/>
    </font>
    <font>
      <sz val="10"/>
      <name val="VNI-Helve-Condense"/>
    </font>
    <font>
      <sz val="10"/>
      <color indexed="8"/>
      <name val="Arial"/>
      <family val="2"/>
      <charset val="1"/>
    </font>
    <font>
      <sz val="8"/>
      <name val="Arial"/>
      <family val="2"/>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8"/>
      <name val="MS Sans Serif"/>
      <family val="2"/>
    </font>
    <font>
      <b/>
      <sz val="10"/>
      <name val=".VnTime"/>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sz val="10"/>
      <name val=".VnAvant"/>
      <family val="2"/>
    </font>
    <font>
      <sz val="7"/>
      <name val="Small Fonts"/>
      <family val="2"/>
    </font>
    <font>
      <b/>
      <sz val="12"/>
      <name val="VN-NTime"/>
    </font>
    <font>
      <b/>
      <i/>
      <sz val="16"/>
      <name val="Helv"/>
    </font>
    <font>
      <sz val="12"/>
      <name val="바탕체"/>
      <family val="1"/>
      <charset val="129"/>
    </font>
    <font>
      <sz val="11"/>
      <color indexed="8"/>
      <name val="Arial"/>
      <family val="2"/>
      <charset val="163"/>
    </font>
    <font>
      <sz val="14"/>
      <name val="Times New Roman"/>
      <family val="1"/>
      <charset val="163"/>
    </font>
    <font>
      <sz val="11"/>
      <color indexed="8"/>
      <name val="Helvetica Neue"/>
    </font>
    <font>
      <b/>
      <sz val="11"/>
      <name val="Arial"/>
      <family val="2"/>
    </font>
    <font>
      <sz val="14"/>
      <color indexed="8"/>
      <name val="Times New Roman"/>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2"/>
      <name val="VNI-Times"/>
    </font>
    <font>
      <sz val="12"/>
      <name val="VNTime"/>
    </font>
    <font>
      <sz val="11"/>
      <name val=".VnAvant"/>
      <family val="2"/>
    </font>
    <font>
      <b/>
      <sz val="13"/>
      <color indexed="8"/>
      <name val=".VnTimeH"/>
      <family val="2"/>
    </font>
    <font>
      <sz val="10"/>
      <name val="VNtimes New Roman"/>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1"/>
      <name val=".VnTime"/>
      <family val="2"/>
    </font>
    <font>
      <i/>
      <sz val="12"/>
      <name val="Times New Roman"/>
      <family val="1"/>
    </font>
    <font>
      <sz val="11"/>
      <color theme="1"/>
      <name val="Calibri"/>
      <family val="2"/>
      <charset val="163"/>
      <scheme val="minor"/>
    </font>
    <font>
      <sz val="13"/>
      <color theme="1"/>
      <name val="Times New Roman"/>
      <family val="1"/>
    </font>
    <font>
      <b/>
      <sz val="13"/>
      <color rgb="FF000000"/>
      <name val="Times New Roman"/>
      <family val="1"/>
    </font>
    <font>
      <i/>
      <sz val="13"/>
      <color rgb="FF000000"/>
      <name val="Times New Roman"/>
      <family val="1"/>
    </font>
    <font>
      <i/>
      <sz val="13"/>
      <color theme="1"/>
      <name val="Times New Roman"/>
      <family val="1"/>
    </font>
    <font>
      <b/>
      <sz val="12"/>
      <color rgb="FF000000"/>
      <name val="Times New Roman"/>
      <family val="1"/>
    </font>
    <font>
      <sz val="12"/>
      <color rgb="FF000000"/>
      <name val="Times New Roman"/>
      <family val="1"/>
    </font>
    <font>
      <i/>
      <sz val="12"/>
      <color rgb="FF000000"/>
      <name val="Times New Roman"/>
      <family val="1"/>
    </font>
    <font>
      <b/>
      <sz val="13"/>
      <color theme="1"/>
      <name val="Times New Roman"/>
      <family val="1"/>
    </font>
    <font>
      <sz val="13"/>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b/>
      <sz val="9"/>
      <name val="Times New Roman"/>
      <family val="1"/>
    </font>
    <font>
      <b/>
      <sz val="14"/>
      <color rgb="FF000000"/>
      <name val="Times New Roman"/>
      <family val="1"/>
    </font>
    <font>
      <sz val="9"/>
      <name val="Times New Roman"/>
      <family val="1"/>
    </font>
    <font>
      <i/>
      <sz val="10"/>
      <name val="Times New Roman"/>
      <family val="1"/>
    </font>
    <font>
      <sz val="11"/>
      <name val="Times New Roman"/>
      <family val="1"/>
    </font>
    <font>
      <i/>
      <sz val="9"/>
      <name val="Times New Roman"/>
      <family val="1"/>
    </font>
    <font>
      <b/>
      <sz val="12"/>
      <color rgb="FFFF0000"/>
      <name val="Times New Roman"/>
      <family val="1"/>
    </font>
    <font>
      <sz val="12"/>
      <color rgb="FFFF0000"/>
      <name val="Times New Roman"/>
      <family val="1"/>
    </font>
    <font>
      <i/>
      <sz val="14"/>
      <name val="Times New Roman"/>
      <family val="1"/>
    </font>
    <font>
      <sz val="12"/>
      <color theme="0"/>
      <name val="Times New Roman"/>
      <family val="1"/>
    </font>
    <font>
      <b/>
      <u/>
      <sz val="12"/>
      <name val="Times New Roman"/>
      <family val="1"/>
    </font>
    <font>
      <b/>
      <i/>
      <sz val="12"/>
      <name val="Times New Roman"/>
      <family val="1"/>
    </font>
    <font>
      <b/>
      <sz val="9"/>
      <color indexed="81"/>
      <name val="Tahoma"/>
      <family val="2"/>
    </font>
    <font>
      <sz val="9"/>
      <color indexed="81"/>
      <name val="Tahoma"/>
      <family val="2"/>
    </font>
    <font>
      <sz val="9"/>
      <color rgb="FF000000"/>
      <name val="Times New Roman"/>
      <family val="1"/>
    </font>
    <font>
      <b/>
      <sz val="12"/>
      <color indexed="8"/>
      <name val="Times New Roman"/>
      <family val="1"/>
    </font>
    <font>
      <i/>
      <sz val="13"/>
      <name val="Times New Roman"/>
      <family val="1"/>
    </font>
    <font>
      <i/>
      <sz val="11"/>
      <name val="Times New Roman"/>
      <family val="1"/>
    </font>
    <font>
      <i/>
      <sz val="11"/>
      <color rgb="FFFF0000"/>
      <name val="Times New Roman"/>
      <family val="1"/>
    </font>
    <font>
      <sz val="11"/>
      <color theme="1"/>
      <name val="Calibri"/>
      <family val="2"/>
      <scheme val="minor"/>
    </font>
    <font>
      <sz val="12"/>
      <color theme="1"/>
      <name val="Times New Roman"/>
      <family val="2"/>
    </font>
    <font>
      <b/>
      <sz val="11"/>
      <color rgb="FFFF0000"/>
      <name val="Times New Roman"/>
      <family val="1"/>
    </font>
    <font>
      <sz val="11"/>
      <color rgb="FFFF0000"/>
      <name val="Times New Roman"/>
      <family val="1"/>
    </font>
  </fonts>
  <fills count="2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048">
    <xf numFmtId="0" fontId="0" fillId="0" borderId="0"/>
    <xf numFmtId="172" fontId="22" fillId="0" borderId="0" applyFont="0" applyFill="0" applyBorder="0" applyAlignment="0" applyProtection="0"/>
    <xf numFmtId="0" fontId="9" fillId="0" borderId="0" applyNumberFormat="0" applyFill="0" applyBorder="0" applyAlignment="0" applyProtection="0"/>
    <xf numFmtId="0" fontId="23" fillId="0" borderId="0"/>
    <xf numFmtId="3" fontId="24" fillId="0" borderId="1"/>
    <xf numFmtId="173" fontId="25" fillId="0" borderId="2" applyFont="0" applyBorder="0"/>
    <xf numFmtId="0" fontId="26" fillId="0" borderId="0"/>
    <xf numFmtId="174" fontId="9" fillId="0" borderId="0" applyFont="0" applyFill="0" applyBorder="0" applyAlignment="0" applyProtection="0"/>
    <xf numFmtId="0" fontId="27" fillId="0" borderId="0" applyFont="0" applyFill="0" applyBorder="0" applyAlignment="0" applyProtection="0"/>
    <xf numFmtId="175" fontId="9" fillId="0" borderId="0" applyFont="0" applyFill="0" applyBorder="0" applyAlignment="0" applyProtection="0"/>
    <xf numFmtId="0" fontId="28" fillId="0" borderId="0" applyNumberFormat="0" applyFill="0" applyBorder="0" applyAlignment="0" applyProtection="0"/>
    <xf numFmtId="0" fontId="29" fillId="0" borderId="0" applyFont="0" applyFill="0" applyBorder="0" applyAlignment="0" applyProtection="0"/>
    <xf numFmtId="0" fontId="30" fillId="0" borderId="3"/>
    <xf numFmtId="176" fontId="26" fillId="0" borderId="0" applyFont="0" applyFill="0" applyBorder="0" applyAlignment="0" applyProtection="0"/>
    <xf numFmtId="167" fontId="31" fillId="0" borderId="0" applyFont="0" applyFill="0" applyBorder="0" applyAlignment="0" applyProtection="0"/>
    <xf numFmtId="168" fontId="31" fillId="0" borderId="0" applyFont="0" applyFill="0" applyBorder="0" applyAlignment="0" applyProtection="0"/>
    <xf numFmtId="6" fontId="32" fillId="0" borderId="0" applyFont="0" applyFill="0" applyBorder="0" applyAlignment="0" applyProtection="0"/>
    <xf numFmtId="0" fontId="33"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28" fillId="0" borderId="0" applyNumberFormat="0" applyFill="0" applyBorder="0" applyAlignment="0" applyProtection="0"/>
    <xf numFmtId="167" fontId="9"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0" fontId="36" fillId="0" borderId="0"/>
    <xf numFmtId="0" fontId="36" fillId="0" borderId="0"/>
    <xf numFmtId="0" fontId="36" fillId="0" borderId="0"/>
    <xf numFmtId="178" fontId="2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9" fontId="9"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42" fontId="35" fillId="0" borderId="0" applyFont="0" applyFill="0" applyBorder="0" applyAlignment="0" applyProtection="0"/>
    <xf numFmtId="0" fontId="37" fillId="0" borderId="0"/>
    <xf numFmtId="0" fontId="37" fillId="0" borderId="0"/>
    <xf numFmtId="0" fontId="26" fillId="0" borderId="0" applyNumberFormat="0" applyFill="0" applyBorder="0" applyAlignment="0" applyProtection="0"/>
    <xf numFmtId="0" fontId="37" fillId="0" borderId="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42" fontId="35"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0" fontId="37" fillId="0" borderId="0"/>
    <xf numFmtId="0" fontId="37" fillId="0" borderId="0"/>
    <xf numFmtId="0" fontId="37" fillId="0" borderId="0"/>
    <xf numFmtId="0" fontId="36" fillId="0" borderId="0" applyFont="0" applyFill="0" applyBorder="0" applyAlignment="0" applyProtection="0"/>
    <xf numFmtId="0" fontId="36" fillId="0" borderId="0" applyFont="0" applyFill="0" applyBorder="0" applyAlignment="0" applyProtection="0"/>
    <xf numFmtId="0" fontId="26" fillId="0" borderId="0" applyNumberFormat="0" applyFill="0" applyBorder="0" applyAlignment="0" applyProtection="0"/>
    <xf numFmtId="0" fontId="37" fillId="0" borderId="0"/>
    <xf numFmtId="0" fontId="37" fillId="0" borderId="0"/>
    <xf numFmtId="177" fontId="35" fillId="0" borderId="0" applyFont="0" applyFill="0" applyBorder="0" applyAlignment="0" applyProtection="0"/>
    <xf numFmtId="17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8" fontId="22" fillId="0" borderId="0" applyFont="0" applyFill="0" applyBorder="0" applyAlignment="0" applyProtection="0"/>
    <xf numFmtId="42" fontId="35" fillId="0" borderId="0" applyFont="0" applyFill="0" applyBorder="0" applyAlignment="0" applyProtection="0"/>
    <xf numFmtId="168" fontId="22"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167" fontId="22" fillId="0" borderId="0" applyFont="0" applyFill="0" applyBorder="0" applyAlignment="0" applyProtection="0"/>
    <xf numFmtId="177"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186" fontId="35"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68" fontId="22"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186" fontId="35"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167" fontId="22" fillId="0" borderId="0" applyFont="0" applyFill="0" applyBorder="0" applyAlignment="0" applyProtection="0"/>
    <xf numFmtId="17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8" fontId="22"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0" fontId="26" fillId="0" borderId="0" applyNumberFormat="0" applyFill="0" applyBorder="0" applyAlignment="0" applyProtection="0"/>
    <xf numFmtId="0" fontId="39" fillId="0" borderId="0"/>
    <xf numFmtId="0" fontId="37" fillId="0" borderId="0"/>
    <xf numFmtId="42" fontId="35" fillId="0" borderId="0" applyFont="0" applyFill="0" applyBorder="0" applyAlignment="0" applyProtection="0"/>
    <xf numFmtId="42" fontId="35" fillId="0" borderId="0" applyFont="0" applyFill="0" applyBorder="0" applyAlignment="0" applyProtection="0"/>
    <xf numFmtId="0" fontId="37" fillId="0" borderId="0"/>
    <xf numFmtId="186"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67" fontId="22"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17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8" fontId="22" fillId="0" borderId="0" applyFont="0" applyFill="0" applyBorder="0" applyAlignment="0" applyProtection="0"/>
    <xf numFmtId="168" fontId="22"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26" fillId="0" borderId="0" applyNumberFormat="0" applyFill="0" applyBorder="0" applyAlignment="0" applyProtection="0"/>
    <xf numFmtId="0" fontId="37" fillId="0" borderId="0"/>
    <xf numFmtId="0" fontId="37" fillId="0" borderId="0"/>
    <xf numFmtId="189" fontId="40"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0" fontId="42" fillId="0" borderId="0"/>
    <xf numFmtId="0" fontId="42" fillId="0" borderId="0"/>
    <xf numFmtId="0" fontId="43" fillId="0" borderId="0"/>
    <xf numFmtId="0" fontId="2" fillId="0" borderId="0"/>
    <xf numFmtId="1" fontId="44" fillId="0" borderId="1" applyBorder="0" applyAlignment="0">
      <alignment horizontal="center"/>
    </xf>
    <xf numFmtId="3" fontId="24" fillId="0" borderId="1"/>
    <xf numFmtId="3" fontId="24" fillId="0" borderId="1"/>
    <xf numFmtId="0" fontId="45" fillId="2" borderId="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0" fontId="45" fillId="2" borderId="0"/>
    <xf numFmtId="0" fontId="45" fillId="2" borderId="0"/>
    <xf numFmtId="0" fontId="46" fillId="2" borderId="0"/>
    <xf numFmtId="0" fontId="46" fillId="2" borderId="0"/>
    <xf numFmtId="0" fontId="154" fillId="2" borderId="0"/>
    <xf numFmtId="0" fontId="46" fillId="2" borderId="0"/>
    <xf numFmtId="189" fontId="40" fillId="0" borderId="0" applyFont="0" applyFill="0" applyBorder="0" applyAlignment="0" applyProtection="0"/>
    <xf numFmtId="0" fontId="45" fillId="2" borderId="0"/>
    <xf numFmtId="0" fontId="46" fillId="2" borderId="0"/>
    <xf numFmtId="0" fontId="154" fillId="2" borderId="0"/>
    <xf numFmtId="0" fontId="46" fillId="2" borderId="0"/>
    <xf numFmtId="0" fontId="46" fillId="2" borderId="0"/>
    <xf numFmtId="0" fontId="45" fillId="2" borderId="0"/>
    <xf numFmtId="0" fontId="45" fillId="2" borderId="0"/>
    <xf numFmtId="0" fontId="47" fillId="0" borderId="0" applyFont="0" applyFill="0" applyBorder="0" applyAlignment="0">
      <alignment horizontal="left"/>
    </xf>
    <xf numFmtId="0" fontId="47" fillId="0" borderId="0" applyFont="0" applyFill="0" applyBorder="0" applyAlignment="0">
      <alignment horizontal="left"/>
    </xf>
    <xf numFmtId="0" fontId="46" fillId="2" borderId="0"/>
    <xf numFmtId="189" fontId="40" fillId="0" borderId="0" applyFont="0" applyFill="0" applyBorder="0" applyAlignment="0" applyProtection="0"/>
    <xf numFmtId="189" fontId="40" fillId="0" borderId="0" applyFont="0" applyFill="0" applyBorder="0" applyAlignment="0" applyProtection="0"/>
    <xf numFmtId="0" fontId="45" fillId="2" borderId="0"/>
    <xf numFmtId="0" fontId="45" fillId="2" borderId="0"/>
    <xf numFmtId="0" fontId="45" fillId="2" borderId="0"/>
    <xf numFmtId="0" fontId="48" fillId="0" borderId="1" applyNumberFormat="0" applyFont="0" applyBorder="0">
      <alignment horizontal="left" indent="2"/>
    </xf>
    <xf numFmtId="0" fontId="47" fillId="0" borderId="0" applyFont="0" applyFill="0" applyBorder="0" applyAlignment="0">
      <alignment horizontal="left"/>
    </xf>
    <xf numFmtId="0" fontId="47" fillId="0" borderId="0" applyFont="0" applyFill="0" applyBorder="0" applyAlignment="0">
      <alignment horizontal="left"/>
    </xf>
    <xf numFmtId="0" fontId="49" fillId="3" borderId="4" applyFont="0" applyFill="0" applyAlignment="0">
      <alignment vertical="center" wrapText="1"/>
    </xf>
    <xf numFmtId="9" fontId="50" fillId="0" borderId="0" applyBorder="0" applyAlignment="0" applyProtection="0"/>
    <xf numFmtId="0" fontId="51" fillId="2" borderId="0"/>
    <xf numFmtId="0" fontId="51" fillId="2" borderId="0"/>
    <xf numFmtId="0" fontId="46" fillId="2" borderId="0"/>
    <xf numFmtId="0" fontId="46" fillId="2" borderId="0"/>
    <xf numFmtId="0" fontId="154" fillId="2" borderId="0"/>
    <xf numFmtId="0" fontId="46" fillId="2" borderId="0"/>
    <xf numFmtId="0" fontId="46" fillId="2" borderId="0"/>
    <xf numFmtId="0" fontId="154" fillId="2" borderId="0"/>
    <xf numFmtId="0" fontId="46" fillId="2" borderId="0"/>
    <xf numFmtId="0" fontId="46" fillId="2" borderId="0"/>
    <xf numFmtId="0" fontId="46" fillId="2" borderId="0"/>
    <xf numFmtId="0" fontId="51" fillId="2" borderId="0"/>
    <xf numFmtId="0" fontId="51" fillId="2" borderId="0"/>
    <xf numFmtId="0" fontId="48" fillId="0" borderId="1" applyNumberFormat="0" applyFont="0" applyBorder="0" applyAlignment="0">
      <alignment horizontal="center"/>
    </xf>
    <xf numFmtId="0" fontId="9" fillId="0" borderId="0"/>
    <xf numFmtId="0" fontId="28" fillId="0" borderId="0"/>
    <xf numFmtId="0" fontId="52" fillId="2" borderId="0"/>
    <xf numFmtId="0" fontId="52" fillId="2" borderId="0"/>
    <xf numFmtId="0" fontId="46" fillId="2" borderId="0"/>
    <xf numFmtId="0" fontId="46" fillId="2" borderId="0"/>
    <xf numFmtId="0" fontId="154" fillId="2" borderId="0"/>
    <xf numFmtId="0" fontId="46" fillId="2" borderId="0"/>
    <xf numFmtId="0" fontId="46" fillId="2" borderId="0"/>
    <xf numFmtId="0" fontId="154" fillId="2" borderId="0"/>
    <xf numFmtId="0" fontId="46" fillId="2" borderId="0"/>
    <xf numFmtId="0" fontId="46" fillId="2" borderId="0"/>
    <xf numFmtId="0" fontId="46" fillId="2" borderId="0"/>
    <xf numFmtId="0" fontId="52" fillId="2" borderId="0"/>
    <xf numFmtId="0" fontId="53" fillId="0" borderId="0">
      <alignment wrapText="1"/>
    </xf>
    <xf numFmtId="0" fontId="53" fillId="0" borderId="0">
      <alignment wrapText="1"/>
    </xf>
    <xf numFmtId="0" fontId="46" fillId="0" borderId="0">
      <alignment wrapText="1"/>
    </xf>
    <xf numFmtId="0" fontId="46" fillId="0" borderId="0">
      <alignment wrapText="1"/>
    </xf>
    <xf numFmtId="0" fontId="154" fillId="0" borderId="0">
      <alignment wrapText="1"/>
    </xf>
    <xf numFmtId="0" fontId="46" fillId="0" borderId="0">
      <alignment wrapText="1"/>
    </xf>
    <xf numFmtId="0" fontId="46" fillId="0" borderId="0">
      <alignment wrapText="1"/>
    </xf>
    <xf numFmtId="0" fontId="154" fillId="0" borderId="0">
      <alignment wrapText="1"/>
    </xf>
    <xf numFmtId="0" fontId="46" fillId="0" borderId="0">
      <alignment wrapText="1"/>
    </xf>
    <xf numFmtId="0" fontId="46" fillId="0" borderId="0">
      <alignment wrapText="1"/>
    </xf>
    <xf numFmtId="0" fontId="46" fillId="0" borderId="0">
      <alignment wrapText="1"/>
    </xf>
    <xf numFmtId="0" fontId="53" fillId="0" borderId="0">
      <alignment wrapText="1"/>
    </xf>
    <xf numFmtId="0" fontId="26" fillId="0" borderId="0"/>
    <xf numFmtId="0" fontId="26" fillId="0" borderId="0"/>
    <xf numFmtId="0" fontId="26" fillId="0" borderId="0"/>
    <xf numFmtId="0" fontId="10" fillId="0" borderId="0"/>
    <xf numFmtId="192" fontId="54" fillId="0" borderId="0" applyFont="0" applyFill="0" applyBorder="0" applyAlignment="0" applyProtection="0"/>
    <xf numFmtId="0" fontId="55" fillId="0" borderId="0" applyFont="0" applyFill="0" applyBorder="0" applyAlignment="0" applyProtection="0"/>
    <xf numFmtId="165" fontId="56" fillId="0" borderId="0" applyFont="0" applyFill="0" applyBorder="0" applyAlignment="0" applyProtection="0"/>
    <xf numFmtId="193" fontId="54" fillId="0" borderId="0" applyFont="0" applyFill="0" applyBorder="0" applyAlignment="0" applyProtection="0"/>
    <xf numFmtId="0" fontId="55" fillId="0" borderId="0" applyFont="0" applyFill="0" applyBorder="0" applyAlignment="0" applyProtection="0"/>
    <xf numFmtId="194" fontId="54" fillId="0" borderId="0" applyFont="0" applyFill="0" applyBorder="0" applyAlignment="0" applyProtection="0"/>
    <xf numFmtId="0" fontId="57" fillId="0" borderId="0">
      <alignment horizontal="center" wrapText="1"/>
      <protection locked="0"/>
    </xf>
    <xf numFmtId="0" fontId="58" fillId="0" borderId="0" applyNumberFormat="0" applyBorder="0" applyAlignment="0">
      <alignment horizontal="center"/>
    </xf>
    <xf numFmtId="195" fontId="59" fillId="0" borderId="0" applyFont="0" applyFill="0" applyBorder="0" applyAlignment="0" applyProtection="0"/>
    <xf numFmtId="0" fontId="55" fillId="0" borderId="0" applyFont="0" applyFill="0" applyBorder="0" applyAlignment="0" applyProtection="0"/>
    <xf numFmtId="196" fontId="35" fillId="0" borderId="0" applyFont="0" applyFill="0" applyBorder="0" applyAlignment="0" applyProtection="0"/>
    <xf numFmtId="197" fontId="59" fillId="0" borderId="0" applyFont="0" applyFill="0" applyBorder="0" applyAlignment="0" applyProtection="0"/>
    <xf numFmtId="0" fontId="55" fillId="0" borderId="0" applyFont="0" applyFill="0" applyBorder="0" applyAlignment="0" applyProtection="0"/>
    <xf numFmtId="198" fontId="35" fillId="0" borderId="0" applyFont="0" applyFill="0" applyBorder="0" applyAlignment="0" applyProtection="0"/>
    <xf numFmtId="172" fontId="22" fillId="0" borderId="0" applyFont="0" applyFill="0" applyBorder="0" applyAlignment="0" applyProtection="0"/>
    <xf numFmtId="0" fontId="60" fillId="0" borderId="0" applyNumberFormat="0" applyFill="0" applyBorder="0" applyAlignment="0" applyProtection="0"/>
    <xf numFmtId="0" fontId="55" fillId="0" borderId="0"/>
    <xf numFmtId="0" fontId="61" fillId="0" borderId="0"/>
    <xf numFmtId="0" fontId="2" fillId="0" borderId="0"/>
    <xf numFmtId="0" fontId="55" fillId="0" borderId="0"/>
    <xf numFmtId="0" fontId="62" fillId="0" borderId="0"/>
    <xf numFmtId="0" fontId="63" fillId="0" borderId="0"/>
    <xf numFmtId="0" fontId="64" fillId="0" borderId="0"/>
    <xf numFmtId="199" fontId="9" fillId="0" borderId="0" applyFill="0" applyBorder="0" applyAlignment="0"/>
    <xf numFmtId="200" fontId="65" fillId="0" borderId="0" applyFill="0" applyBorder="0" applyAlignment="0"/>
    <xf numFmtId="201" fontId="65" fillId="0" borderId="0" applyFill="0" applyBorder="0" applyAlignment="0"/>
    <xf numFmtId="202" fontId="65" fillId="0" borderId="0" applyFill="0" applyBorder="0" applyAlignment="0"/>
    <xf numFmtId="203" fontId="66"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0" fontId="67" fillId="0" borderId="0"/>
    <xf numFmtId="206" fontId="35" fillId="0" borderId="0" applyFont="0" applyFill="0" applyBorder="0" applyAlignment="0" applyProtection="0"/>
    <xf numFmtId="173" fontId="17" fillId="0" borderId="0" applyFont="0" applyFill="0" applyBorder="0" applyAlignment="0" applyProtection="0"/>
    <xf numFmtId="1" fontId="75" fillId="0" borderId="5" applyBorder="0"/>
    <xf numFmtId="43" fontId="1" fillId="0" borderId="0" applyFont="0" applyFill="0" applyBorder="0" applyAlignment="0" applyProtection="0"/>
    <xf numFmtId="207" fontId="68" fillId="0" borderId="0"/>
    <xf numFmtId="207" fontId="68" fillId="0" borderId="0"/>
    <xf numFmtId="207" fontId="68" fillId="0" borderId="0"/>
    <xf numFmtId="207" fontId="68" fillId="0" borderId="0"/>
    <xf numFmtId="207" fontId="68" fillId="0" borderId="0"/>
    <xf numFmtId="207" fontId="68" fillId="0" borderId="0"/>
    <xf numFmtId="207" fontId="68" fillId="0" borderId="0"/>
    <xf numFmtId="207" fontId="68" fillId="0" borderId="0"/>
    <xf numFmtId="208" fontId="69" fillId="0" borderId="0" applyFont="0" applyFill="0" applyBorder="0" applyAlignment="0" applyProtection="0"/>
    <xf numFmtId="195" fontId="70" fillId="0" borderId="0" applyFont="0" applyFill="0" applyBorder="0" applyAlignment="0" applyProtection="0"/>
    <xf numFmtId="204" fontId="65"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7"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9" fontId="28" fillId="0" borderId="0" applyFont="0" applyFill="0" applyBorder="0" applyAlignment="0" applyProtection="0"/>
    <xf numFmtId="43" fontId="11" fillId="0" borderId="0" applyFont="0" applyFill="0" applyBorder="0" applyAlignment="0" applyProtection="0"/>
    <xf numFmtId="170" fontId="21" fillId="0" borderId="0" applyFont="0" applyFill="0" applyBorder="0" applyAlignment="0" applyProtection="0"/>
    <xf numFmtId="210" fontId="28"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43" fontId="70"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170" fontId="71" fillId="0" borderId="0" applyFont="0" applyFill="0" applyBorder="0" applyAlignment="0" applyProtection="0"/>
    <xf numFmtId="211" fontId="36" fillId="0" borderId="0"/>
    <xf numFmtId="3" fontId="28" fillId="0" borderId="0" applyFont="0" applyFill="0" applyBorder="0" applyAlignment="0" applyProtection="0"/>
    <xf numFmtId="0" fontId="72" fillId="0" borderId="0">
      <alignment horizontal="center"/>
    </xf>
    <xf numFmtId="0" fontId="73" fillId="0" borderId="0" applyNumberFormat="0" applyAlignment="0">
      <alignment horizontal="left"/>
    </xf>
    <xf numFmtId="181" fontId="74" fillId="0" borderId="0" applyFont="0" applyFill="0" applyBorder="0" applyAlignment="0" applyProtection="0"/>
    <xf numFmtId="212" fontId="61" fillId="0" borderId="0" applyFont="0" applyFill="0" applyBorder="0" applyAlignment="0" applyProtection="0"/>
    <xf numFmtId="213" fontId="71" fillId="0" borderId="0" applyFont="0" applyFill="0" applyBorder="0" applyAlignment="0" applyProtection="0"/>
    <xf numFmtId="200" fontId="65" fillId="0" borderId="0" applyFont="0" applyFill="0" applyBorder="0" applyAlignment="0" applyProtection="0"/>
    <xf numFmtId="214" fontId="28" fillId="0" borderId="0" applyFont="0" applyFill="0" applyBorder="0" applyAlignment="0" applyProtection="0"/>
    <xf numFmtId="215" fontId="36" fillId="0" borderId="0"/>
    <xf numFmtId="216" fontId="9" fillId="0" borderId="6"/>
    <xf numFmtId="0" fontId="28" fillId="0" borderId="0" applyFont="0" applyFill="0" applyBorder="0" applyAlignment="0" applyProtection="0"/>
    <xf numFmtId="14" fontId="38" fillId="0" borderId="0" applyFill="0" applyBorder="0" applyAlignment="0"/>
    <xf numFmtId="0" fontId="76" fillId="0" borderId="0" applyProtection="0"/>
    <xf numFmtId="3" fontId="77" fillId="0" borderId="7">
      <alignment horizontal="left" vertical="top" wrapText="1"/>
    </xf>
    <xf numFmtId="0" fontId="28" fillId="0" borderId="0" applyFont="0" applyFill="0" applyBorder="0" applyAlignment="0" applyProtection="0"/>
    <xf numFmtId="0" fontId="28" fillId="0" borderId="0" applyFont="0" applyFill="0" applyBorder="0" applyAlignment="0" applyProtection="0"/>
    <xf numFmtId="217" fontId="9" fillId="0" borderId="0"/>
    <xf numFmtId="218" fontId="26" fillId="0" borderId="1"/>
    <xf numFmtId="219" fontId="36" fillId="0" borderId="0"/>
    <xf numFmtId="220" fontId="26" fillId="0" borderId="0"/>
    <xf numFmtId="167" fontId="78" fillId="0" borderId="0" applyFont="0" applyFill="0" applyBorder="0" applyAlignment="0" applyProtection="0"/>
    <xf numFmtId="168" fontId="78" fillId="0" borderId="0" applyFont="0" applyFill="0" applyBorder="0" applyAlignment="0" applyProtection="0"/>
    <xf numFmtId="167" fontId="78" fillId="0" borderId="0" applyFont="0" applyFill="0" applyBorder="0" applyAlignment="0" applyProtection="0"/>
    <xf numFmtId="41" fontId="7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41" fontId="78" fillId="0" borderId="0" applyFont="0" applyFill="0" applyBorder="0" applyAlignment="0" applyProtection="0"/>
    <xf numFmtId="167" fontId="78" fillId="0" borderId="0" applyFont="0" applyFill="0" applyBorder="0" applyAlignment="0" applyProtection="0"/>
    <xf numFmtId="41" fontId="78" fillId="0" borderId="0" applyFont="0" applyFill="0" applyBorder="0" applyAlignment="0" applyProtection="0"/>
    <xf numFmtId="167"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41" fontId="78" fillId="0" borderId="0" applyFont="0" applyFill="0" applyBorder="0" applyAlignment="0" applyProtection="0"/>
    <xf numFmtId="168" fontId="78" fillId="0" borderId="0" applyFont="0" applyFill="0" applyBorder="0" applyAlignment="0" applyProtection="0"/>
    <xf numFmtId="43" fontId="7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225" fontId="9" fillId="0" borderId="0" applyFont="0" applyFill="0" applyBorder="0" applyAlignment="0" applyProtection="0"/>
    <xf numFmtId="225"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43" fontId="78" fillId="0" borderId="0" applyFont="0" applyFill="0" applyBorder="0" applyAlignment="0" applyProtection="0"/>
    <xf numFmtId="168" fontId="78" fillId="0" borderId="0" applyFont="0" applyFill="0" applyBorder="0" applyAlignment="0" applyProtection="0"/>
    <xf numFmtId="43" fontId="78" fillId="0" borderId="0" applyFont="0" applyFill="0" applyBorder="0" applyAlignment="0" applyProtection="0"/>
    <xf numFmtId="168"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43" fontId="78" fillId="0" borderId="0" applyFont="0" applyFill="0" applyBorder="0" applyAlignment="0" applyProtection="0"/>
    <xf numFmtId="3" fontId="9" fillId="0" borderId="0" applyFont="0" applyBorder="0" applyAlignment="0"/>
    <xf numFmtId="204" fontId="65" fillId="0" borderId="0" applyFill="0" applyBorder="0" applyAlignment="0"/>
    <xf numFmtId="200" fontId="65"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0" fontId="79" fillId="0" borderId="0" applyNumberFormat="0" applyAlignment="0">
      <alignment horizontal="left"/>
    </xf>
    <xf numFmtId="0" fontId="80" fillId="0" borderId="0"/>
    <xf numFmtId="0" fontId="81" fillId="0" borderId="0"/>
    <xf numFmtId="3" fontId="9" fillId="0" borderId="0" applyFont="0" applyBorder="0" applyAlignment="0"/>
    <xf numFmtId="2" fontId="28" fillId="0" borderId="0" applyFont="0" applyFill="0" applyBorder="0" applyAlignment="0" applyProtection="0"/>
    <xf numFmtId="0" fontId="83" fillId="0" borderId="0">
      <alignment vertical="top" wrapText="1"/>
    </xf>
    <xf numFmtId="38" fontId="82" fillId="2" borderId="0" applyNumberFormat="0" applyBorder="0" applyAlignment="0" applyProtection="0"/>
    <xf numFmtId="227" fontId="20" fillId="2" borderId="0" applyBorder="0" applyProtection="0"/>
    <xf numFmtId="0" fontId="84" fillId="0" borderId="8" applyNumberFormat="0" applyFill="0" applyBorder="0" applyAlignment="0" applyProtection="0">
      <alignment horizontal="center" vertical="center"/>
    </xf>
    <xf numFmtId="0" fontId="85" fillId="0" borderId="0" applyNumberFormat="0" applyFont="0" applyBorder="0" applyAlignment="0">
      <alignment horizontal="left" vertical="center"/>
    </xf>
    <xf numFmtId="171" fontId="5" fillId="0" borderId="0" applyFont="0" applyFill="0" applyBorder="0" applyAlignment="0" applyProtection="0"/>
    <xf numFmtId="0" fontId="86" fillId="4" borderId="0"/>
    <xf numFmtId="0" fontId="87" fillId="0" borderId="0">
      <alignment horizontal="left"/>
    </xf>
    <xf numFmtId="0" fontId="88" fillId="0" borderId="9" applyNumberFormat="0" applyAlignment="0" applyProtection="0">
      <alignment horizontal="left" vertical="center"/>
    </xf>
    <xf numFmtId="0" fontId="88" fillId="0" borderId="10">
      <alignment horizontal="left" vertical="center"/>
    </xf>
    <xf numFmtId="0" fontId="18" fillId="0" borderId="0" applyProtection="0"/>
    <xf numFmtId="0" fontId="88" fillId="0" borderId="0" applyProtection="0"/>
    <xf numFmtId="0" fontId="89" fillId="0" borderId="11">
      <alignment horizontal="center"/>
    </xf>
    <xf numFmtId="0" fontId="89" fillId="0" borderId="0">
      <alignment horizontal="center"/>
    </xf>
    <xf numFmtId="5" fontId="90" fillId="5" borderId="1" applyNumberFormat="0" applyAlignment="0">
      <alignment horizontal="left" vertical="top"/>
    </xf>
    <xf numFmtId="49" fontId="8" fillId="0" borderId="1">
      <alignment vertical="center"/>
    </xf>
    <xf numFmtId="0" fontId="2" fillId="0" borderId="0"/>
    <xf numFmtId="167" fontId="9" fillId="0" borderId="0" applyFont="0" applyFill="0" applyBorder="0" applyAlignment="0" applyProtection="0"/>
    <xf numFmtId="38" fontId="36" fillId="0" borderId="0" applyFont="0" applyFill="0" applyBorder="0" applyAlignment="0" applyProtection="0"/>
    <xf numFmtId="179" fontId="35" fillId="0" borderId="0" applyFont="0" applyFill="0" applyBorder="0" applyAlignment="0" applyProtection="0"/>
    <xf numFmtId="228" fontId="91" fillId="0" borderId="0" applyFont="0" applyFill="0" applyBorder="0" applyAlignment="0" applyProtection="0"/>
    <xf numFmtId="10" fontId="82" fillId="6" borderId="1" applyNumberFormat="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167" fontId="9" fillId="0" borderId="0" applyFont="0" applyFill="0" applyBorder="0" applyAlignment="0" applyProtection="0"/>
    <xf numFmtId="0" fontId="9" fillId="0" borderId="0"/>
    <xf numFmtId="0" fontId="57" fillId="0" borderId="12">
      <alignment horizontal="centerContinuous"/>
    </xf>
    <xf numFmtId="0" fontId="36" fillId="0" borderId="0"/>
    <xf numFmtId="0" fontId="36" fillId="0" borderId="0"/>
    <xf numFmtId="0" fontId="2" fillId="0" borderId="0" applyNumberFormat="0" applyFont="0" applyFill="0" applyBorder="0" applyProtection="0">
      <alignment horizontal="left" vertical="center"/>
    </xf>
    <xf numFmtId="0" fontId="36" fillId="0" borderId="0"/>
    <xf numFmtId="204" fontId="65" fillId="0" borderId="0" applyFill="0" applyBorder="0" applyAlignment="0"/>
    <xf numFmtId="200" fontId="65"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216" fontId="95" fillId="0" borderId="13" applyNumberFormat="0" applyFont="0" applyFill="0" applyBorder="0">
      <alignment horizontal="center"/>
    </xf>
    <xf numFmtId="38" fontId="36" fillId="0" borderId="0" applyFont="0" applyFill="0" applyBorder="0" applyAlignment="0" applyProtection="0"/>
    <xf numFmtId="40" fontId="36" fillId="0" borderId="0" applyFont="0" applyFill="0" applyBorder="0" applyAlignment="0" applyProtection="0"/>
    <xf numFmtId="167" fontId="66" fillId="0" borderId="0" applyFont="0" applyFill="0" applyBorder="0" applyAlignment="0" applyProtection="0"/>
    <xf numFmtId="168" fontId="66" fillId="0" borderId="0" applyFont="0" applyFill="0" applyBorder="0" applyAlignment="0" applyProtection="0"/>
    <xf numFmtId="0" fontId="96" fillId="0" borderId="11"/>
    <xf numFmtId="229" fontId="97" fillId="0" borderId="13"/>
    <xf numFmtId="230" fontId="36" fillId="0" borderId="0" applyFont="0" applyFill="0" applyBorder="0" applyAlignment="0" applyProtection="0"/>
    <xf numFmtId="231" fontId="36" fillId="0" borderId="0" applyFont="0" applyFill="0" applyBorder="0" applyAlignment="0" applyProtection="0"/>
    <xf numFmtId="232" fontId="66" fillId="0" borderId="0" applyFont="0" applyFill="0" applyBorder="0" applyAlignment="0" applyProtection="0"/>
    <xf numFmtId="233" fontId="66" fillId="0" borderId="0" applyFont="0" applyFill="0" applyBorder="0" applyAlignment="0" applyProtection="0"/>
    <xf numFmtId="0" fontId="76" fillId="0" borderId="0" applyNumberFormat="0" applyFont="0" applyFill="0" applyAlignment="0"/>
    <xf numFmtId="0" fontId="2" fillId="0" borderId="0"/>
    <xf numFmtId="0" fontId="26" fillId="0" borderId="14" applyNumberFormat="0" applyAlignment="0">
      <alignment horizontal="center"/>
    </xf>
    <xf numFmtId="37" fontId="98" fillId="0" borderId="0"/>
    <xf numFmtId="0" fontId="99" fillId="0" borderId="1" applyNumberFormat="0" applyFont="0" applyFill="0" applyBorder="0" applyAlignment="0">
      <alignment horizontal="center"/>
    </xf>
    <xf numFmtId="0" fontId="100" fillId="0" borderId="0"/>
    <xf numFmtId="0" fontId="101"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102" fillId="0" borderId="0"/>
    <xf numFmtId="0" fontId="71" fillId="0" borderId="0"/>
    <xf numFmtId="0" fontId="70" fillId="0" borderId="0"/>
    <xf numFmtId="0" fontId="11" fillId="0" borderId="0"/>
    <xf numFmtId="0" fontId="70" fillId="0" borderId="0"/>
    <xf numFmtId="0" fontId="11" fillId="0" borderId="0"/>
    <xf numFmtId="0" fontId="16" fillId="0" borderId="0"/>
    <xf numFmtId="0" fontId="28" fillId="0" borderId="0"/>
    <xf numFmtId="0" fontId="9" fillId="0" borderId="0"/>
    <xf numFmtId="0" fontId="7" fillId="0" borderId="0"/>
    <xf numFmtId="0" fontId="28" fillId="0" borderId="0"/>
    <xf numFmtId="0" fontId="28" fillId="0" borderId="0"/>
    <xf numFmtId="0" fontId="28" fillId="0" borderId="0"/>
    <xf numFmtId="0" fontId="28" fillId="0" borderId="0"/>
    <xf numFmtId="0" fontId="156" fillId="0" borderId="0"/>
    <xf numFmtId="0" fontId="21" fillId="0" borderId="0"/>
    <xf numFmtId="0" fontId="103" fillId="0" borderId="0"/>
    <xf numFmtId="0" fontId="28"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16" fillId="0" borderId="0"/>
    <xf numFmtId="0" fontId="16" fillId="0" borderId="0"/>
    <xf numFmtId="0" fontId="71" fillId="0" borderId="0"/>
    <xf numFmtId="0" fontId="9" fillId="0" borderId="0"/>
    <xf numFmtId="0" fontId="22" fillId="0" borderId="0"/>
    <xf numFmtId="0" fontId="104" fillId="0" borderId="0" applyNumberFormat="0" applyFill="0" applyBorder="0" applyProtection="0">
      <alignment vertical="top"/>
    </xf>
    <xf numFmtId="0" fontId="76" fillId="0" borderId="0"/>
    <xf numFmtId="0" fontId="9" fillId="0" borderId="0"/>
    <xf numFmtId="0" fontId="9" fillId="0" borderId="0"/>
    <xf numFmtId="0" fontId="70" fillId="0" borderId="0"/>
    <xf numFmtId="0" fontId="28" fillId="0" borderId="0"/>
    <xf numFmtId="0" fontId="9" fillId="0" borderId="0"/>
    <xf numFmtId="0" fontId="44" fillId="0" borderId="0" applyFont="0"/>
    <xf numFmtId="0" fontId="78" fillId="0" borderId="0"/>
    <xf numFmtId="234" fontId="39" fillId="0" borderId="0" applyFont="0" applyFill="0" applyBorder="0" applyProtection="0">
      <alignment vertical="top" wrapText="1"/>
    </xf>
    <xf numFmtId="0" fontId="26" fillId="0" borderId="0"/>
    <xf numFmtId="168" fontId="42" fillId="0" borderId="0" applyFont="0" applyFill="0" applyBorder="0" applyAlignment="0" applyProtection="0"/>
    <xf numFmtId="167" fontId="42"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28" fillId="0" borderId="0" applyFont="0" applyFill="0" applyBorder="0" applyAlignment="0" applyProtection="0"/>
    <xf numFmtId="0" fontId="2" fillId="0" borderId="0"/>
    <xf numFmtId="173" fontId="14" fillId="0" borderId="14" applyFont="0" applyBorder="0" applyAlignment="0"/>
    <xf numFmtId="41" fontId="28" fillId="0" borderId="0" applyFont="0" applyFill="0" applyBorder="0" applyAlignment="0" applyProtection="0"/>
    <xf numFmtId="14" fontId="57" fillId="0" borderId="0">
      <alignment horizontal="center" wrapText="1"/>
      <protection locked="0"/>
    </xf>
    <xf numFmtId="203" fontId="66" fillId="0" borderId="0" applyFont="0" applyFill="0" applyBorder="0" applyAlignment="0" applyProtection="0"/>
    <xf numFmtId="235" fontId="66" fillId="0" borderId="0" applyFont="0" applyFill="0" applyBorder="0" applyAlignment="0" applyProtection="0"/>
    <xf numFmtId="10" fontId="66"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0" fontId="28" fillId="0" borderId="0"/>
    <xf numFmtId="9" fontId="16" fillId="0" borderId="0" applyFont="0" applyFill="0" applyBorder="0" applyAlignment="0" applyProtection="0"/>
    <xf numFmtId="9" fontId="106" fillId="0" borderId="0" applyFont="0" applyFill="0" applyBorder="0" applyAlignment="0" applyProtection="0"/>
    <xf numFmtId="9" fontId="36" fillId="0" borderId="15" applyNumberFormat="0" applyBorder="0"/>
    <xf numFmtId="204" fontId="65" fillId="0" borderId="0" applyFill="0" applyBorder="0" applyAlignment="0"/>
    <xf numFmtId="200" fontId="65"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0" fontId="107" fillId="0" borderId="0"/>
    <xf numFmtId="0" fontId="36" fillId="0" borderId="0" applyNumberFormat="0" applyFont="0" applyFill="0" applyBorder="0" applyAlignment="0" applyProtection="0">
      <alignment horizontal="left"/>
    </xf>
    <xf numFmtId="0" fontId="108" fillId="0" borderId="11">
      <alignment horizontal="center"/>
    </xf>
    <xf numFmtId="1" fontId="28" fillId="0" borderId="7" applyNumberFormat="0" applyFill="0" applyAlignment="0" applyProtection="0">
      <alignment horizontal="center" vertical="center"/>
    </xf>
    <xf numFmtId="0" fontId="109" fillId="7" borderId="0" applyNumberFormat="0" applyFont="0" applyBorder="0" applyAlignment="0">
      <alignment horizontal="center"/>
    </xf>
    <xf numFmtId="14" fontId="110" fillId="0" borderId="0" applyNumberFormat="0" applyFill="0" applyBorder="0" applyAlignment="0" applyProtection="0">
      <alignment horizontal="left"/>
    </xf>
    <xf numFmtId="0" fontId="93" fillId="0" borderId="0" applyNumberFormat="0" applyFill="0" applyBorder="0" applyAlignment="0" applyProtection="0">
      <alignment vertical="top"/>
      <protection locked="0"/>
    </xf>
    <xf numFmtId="0" fontId="26" fillId="0" borderId="0"/>
    <xf numFmtId="179" fontId="35" fillId="0" borderId="0" applyFont="0" applyFill="0" applyBorder="0" applyAlignment="0" applyProtection="0"/>
    <xf numFmtId="0" fontId="9" fillId="0" borderId="0" applyNumberFormat="0" applyFill="0" applyBorder="0" applyAlignment="0" applyProtection="0"/>
    <xf numFmtId="41" fontId="35" fillId="0" borderId="0" applyFont="0" applyFill="0" applyBorder="0" applyAlignment="0" applyProtection="0"/>
    <xf numFmtId="4" fontId="111" fillId="8" borderId="16" applyNumberFormat="0" applyProtection="0">
      <alignment vertical="center"/>
    </xf>
    <xf numFmtId="4" fontId="112" fillId="8" borderId="16" applyNumberFormat="0" applyProtection="0">
      <alignment vertical="center"/>
    </xf>
    <xf numFmtId="4" fontId="113" fillId="8" borderId="16" applyNumberFormat="0" applyProtection="0">
      <alignment horizontal="left" vertical="center" indent="1"/>
    </xf>
    <xf numFmtId="4" fontId="113" fillId="9" borderId="0" applyNumberFormat="0" applyProtection="0">
      <alignment horizontal="left" vertical="center" indent="1"/>
    </xf>
    <xf numFmtId="4" fontId="113" fillId="10" borderId="16" applyNumberFormat="0" applyProtection="0">
      <alignment horizontal="right" vertical="center"/>
    </xf>
    <xf numFmtId="4" fontId="113" fillId="11" borderId="16" applyNumberFormat="0" applyProtection="0">
      <alignment horizontal="right" vertical="center"/>
    </xf>
    <xf numFmtId="4" fontId="113" fillId="12" borderId="16" applyNumberFormat="0" applyProtection="0">
      <alignment horizontal="right" vertical="center"/>
    </xf>
    <xf numFmtId="4" fontId="113" fillId="13" borderId="16" applyNumberFormat="0" applyProtection="0">
      <alignment horizontal="right" vertical="center"/>
    </xf>
    <xf numFmtId="4" fontId="113" fillId="14" borderId="16" applyNumberFormat="0" applyProtection="0">
      <alignment horizontal="right" vertical="center"/>
    </xf>
    <xf numFmtId="4" fontId="113" fillId="15" borderId="16" applyNumberFormat="0" applyProtection="0">
      <alignment horizontal="right" vertical="center"/>
    </xf>
    <xf numFmtId="4" fontId="113" fillId="16" borderId="16" applyNumberFormat="0" applyProtection="0">
      <alignment horizontal="right" vertical="center"/>
    </xf>
    <xf numFmtId="4" fontId="113" fillId="17" borderId="16" applyNumberFormat="0" applyProtection="0">
      <alignment horizontal="right" vertical="center"/>
    </xf>
    <xf numFmtId="4" fontId="113" fillId="18" borderId="16" applyNumberFormat="0" applyProtection="0">
      <alignment horizontal="right" vertical="center"/>
    </xf>
    <xf numFmtId="4" fontId="111" fillId="19" borderId="17" applyNumberFormat="0" applyProtection="0">
      <alignment horizontal="left" vertical="center" indent="1"/>
    </xf>
    <xf numFmtId="4" fontId="111" fillId="20" borderId="0" applyNumberFormat="0" applyProtection="0">
      <alignment horizontal="left" vertical="center" indent="1"/>
    </xf>
    <xf numFmtId="4" fontId="111" fillId="9" borderId="0" applyNumberFormat="0" applyProtection="0">
      <alignment horizontal="left" vertical="center" indent="1"/>
    </xf>
    <xf numFmtId="4" fontId="113" fillId="20" borderId="16" applyNumberFormat="0" applyProtection="0">
      <alignment horizontal="right" vertical="center"/>
    </xf>
    <xf numFmtId="4" fontId="38" fillId="20" borderId="0" applyNumberFormat="0" applyProtection="0">
      <alignment horizontal="left" vertical="center" indent="1"/>
    </xf>
    <xf numFmtId="4" fontId="38" fillId="9" borderId="0" applyNumberFormat="0" applyProtection="0">
      <alignment horizontal="left" vertical="center" indent="1"/>
    </xf>
    <xf numFmtId="4" fontId="113" fillId="21" borderId="16" applyNumberFormat="0" applyProtection="0">
      <alignment vertical="center"/>
    </xf>
    <xf numFmtId="4" fontId="114" fillId="21" borderId="16" applyNumberFormat="0" applyProtection="0">
      <alignment vertical="center"/>
    </xf>
    <xf numFmtId="4" fontId="111" fillId="20" borderId="18" applyNumberFormat="0" applyProtection="0">
      <alignment horizontal="left" vertical="center" indent="1"/>
    </xf>
    <xf numFmtId="4" fontId="113" fillId="21" borderId="16" applyNumberFormat="0" applyProtection="0">
      <alignment horizontal="right" vertical="center"/>
    </xf>
    <xf numFmtId="4" fontId="114" fillId="21" borderId="16" applyNumberFormat="0" applyProtection="0">
      <alignment horizontal="right" vertical="center"/>
    </xf>
    <xf numFmtId="4" fontId="111" fillId="20" borderId="16" applyNumberFormat="0" applyProtection="0">
      <alignment horizontal="left" vertical="center" indent="1"/>
    </xf>
    <xf numFmtId="4" fontId="115" fillId="5" borderId="18" applyNumberFormat="0" applyProtection="0">
      <alignment horizontal="left" vertical="center" indent="1"/>
    </xf>
    <xf numFmtId="4" fontId="116" fillId="21" borderId="16" applyNumberFormat="0" applyProtection="0">
      <alignment horizontal="right" vertical="center"/>
    </xf>
    <xf numFmtId="236" fontId="117" fillId="0" borderId="0" applyFont="0" applyFill="0" applyBorder="0" applyAlignment="0" applyProtection="0"/>
    <xf numFmtId="0" fontId="109" fillId="1" borderId="10" applyNumberFormat="0" applyFont="0" applyAlignment="0">
      <alignment horizontal="center"/>
    </xf>
    <xf numFmtId="3" fontId="22" fillId="0" borderId="0"/>
    <xf numFmtId="0" fontId="118" fillId="0" borderId="0" applyNumberFormat="0" applyFill="0" applyBorder="0" applyAlignment="0">
      <alignment horizontal="center"/>
    </xf>
    <xf numFmtId="0" fontId="119" fillId="0" borderId="19" applyNumberFormat="0" applyFill="0" applyBorder="0" applyAlignment="0" applyProtection="0"/>
    <xf numFmtId="173" fontId="120" fillId="0" borderId="0" applyNumberFormat="0" applyBorder="0" applyAlignment="0">
      <alignment horizontal="centerContinuous"/>
    </xf>
    <xf numFmtId="177" fontId="35" fillId="0" borderId="0" applyFont="0" applyFill="0" applyBorder="0" applyAlignment="0" applyProtection="0"/>
    <xf numFmtId="173" fontId="1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4" fontId="35" fillId="0" borderId="0" applyFont="0" applyFill="0" applyBorder="0" applyAlignment="0" applyProtection="0"/>
    <xf numFmtId="0" fontId="26" fillId="0" borderId="0"/>
    <xf numFmtId="237" fontId="61" fillId="0" borderId="0" applyFont="0" applyFill="0" applyBorder="0" applyAlignment="0" applyProtection="0"/>
    <xf numFmtId="179" fontId="35" fillId="0" borderId="0" applyFont="0" applyFill="0" applyBorder="0" applyAlignment="0" applyProtection="0"/>
    <xf numFmtId="173" fontId="1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7"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7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69" fontId="35"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186" fontId="35" fillId="0" borderId="0" applyFont="0" applyFill="0" applyBorder="0" applyAlignment="0" applyProtection="0"/>
    <xf numFmtId="0" fontId="26" fillId="0" borderId="0"/>
    <xf numFmtId="237" fontId="61"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4" fontId="121" fillId="0" borderId="0"/>
    <xf numFmtId="0" fontId="122" fillId="0" borderId="0"/>
    <xf numFmtId="0" fontId="96" fillId="0" borderId="0"/>
    <xf numFmtId="40" fontId="123" fillId="0" borderId="0" applyBorder="0">
      <alignment horizontal="right"/>
    </xf>
    <xf numFmtId="0" fontId="124" fillId="0" borderId="0"/>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166" fontId="125" fillId="0" borderId="20">
      <alignment horizontal="right" vertical="center"/>
    </xf>
    <xf numFmtId="164" fontId="10"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164" fontId="10" fillId="0" borderId="20">
      <alignment horizontal="right" vertical="center"/>
    </xf>
    <xf numFmtId="164" fontId="10" fillId="0" borderId="20">
      <alignment horizontal="right" vertical="center"/>
    </xf>
    <xf numFmtId="239" fontId="17" fillId="0" borderId="20">
      <alignment horizontal="right" vertical="center"/>
    </xf>
    <xf numFmtId="240" fontId="35" fillId="0" borderId="20">
      <alignment horizontal="right" vertical="center"/>
    </xf>
    <xf numFmtId="164" fontId="10" fillId="0" borderId="20">
      <alignment horizontal="right" vertical="center"/>
    </xf>
    <xf numFmtId="241" fontId="9" fillId="0" borderId="20">
      <alignment horizontal="right" vertical="center"/>
    </xf>
    <xf numFmtId="242" fontId="28" fillId="0" borderId="20">
      <alignment horizontal="right" vertical="center"/>
    </xf>
    <xf numFmtId="241" fontId="9"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8" fontId="61" fillId="0" borderId="20">
      <alignment horizontal="right" vertical="center"/>
    </xf>
    <xf numFmtId="238" fontId="61" fillId="0" borderId="20">
      <alignment horizontal="right" vertical="center"/>
    </xf>
    <xf numFmtId="240" fontId="35" fillId="0" borderId="20">
      <alignment horizontal="right" vertical="center"/>
    </xf>
    <xf numFmtId="243" fontId="28" fillId="0" borderId="20">
      <alignment horizontal="right" vertical="center"/>
    </xf>
    <xf numFmtId="240" fontId="35" fillId="0" borderId="20">
      <alignment horizontal="right" vertical="center"/>
    </xf>
    <xf numFmtId="238" fontId="61" fillId="0" borderId="20">
      <alignment horizontal="right" vertical="center"/>
    </xf>
    <xf numFmtId="244" fontId="126" fillId="2" borderId="21" applyFont="0" applyFill="0" applyBorder="0"/>
    <xf numFmtId="238" fontId="61" fillId="0" borderId="20">
      <alignment horizontal="right" vertical="center"/>
    </xf>
    <xf numFmtId="238" fontId="61" fillId="0" borderId="20">
      <alignment horizontal="right" vertical="center"/>
    </xf>
    <xf numFmtId="244" fontId="126" fillId="2" borderId="21" applyFont="0" applyFill="0" applyBorder="0"/>
    <xf numFmtId="243" fontId="28" fillId="0" borderId="20">
      <alignment horizontal="right" vertical="center"/>
    </xf>
    <xf numFmtId="241" fontId="9" fillId="0" borderId="20">
      <alignment horizontal="right" vertical="center"/>
    </xf>
    <xf numFmtId="243" fontId="28" fillId="0" borderId="20">
      <alignment horizontal="right" vertical="center"/>
    </xf>
    <xf numFmtId="238" fontId="61" fillId="0" borderId="20">
      <alignment horizontal="right" vertical="center"/>
    </xf>
    <xf numFmtId="243" fontId="28" fillId="0" borderId="20">
      <alignment horizontal="right" vertical="center"/>
    </xf>
    <xf numFmtId="243" fontId="28" fillId="0" borderId="20">
      <alignment horizontal="right" vertical="center"/>
    </xf>
    <xf numFmtId="240" fontId="35" fillId="0" borderId="20">
      <alignment horizontal="right" vertical="center"/>
    </xf>
    <xf numFmtId="243" fontId="28" fillId="0" borderId="20">
      <alignment horizontal="right" vertical="center"/>
    </xf>
    <xf numFmtId="241" fontId="9" fillId="0" borderId="20">
      <alignment horizontal="right" vertical="center"/>
    </xf>
    <xf numFmtId="164" fontId="10" fillId="0" borderId="20">
      <alignment horizontal="right" vertical="center"/>
    </xf>
    <xf numFmtId="164" fontId="10" fillId="0" borderId="20">
      <alignment horizontal="right" vertical="center"/>
    </xf>
    <xf numFmtId="245" fontId="9"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46" fontId="9"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238" fontId="61" fillId="0" borderId="20">
      <alignment horizontal="right" vertical="center"/>
    </xf>
    <xf numFmtId="238" fontId="61" fillId="0" borderId="20">
      <alignment horizontal="right" vertical="center"/>
    </xf>
    <xf numFmtId="164" fontId="10" fillId="0" borderId="20">
      <alignment horizontal="right" vertical="center"/>
    </xf>
    <xf numFmtId="244" fontId="126" fillId="2" borderId="21" applyFont="0" applyFill="0" applyBorder="0"/>
    <xf numFmtId="232" fontId="9" fillId="0" borderId="20">
      <alignment horizontal="right" vertical="center"/>
    </xf>
    <xf numFmtId="166" fontId="125" fillId="0" borderId="20">
      <alignment horizontal="right" vertical="center"/>
    </xf>
    <xf numFmtId="238" fontId="61" fillId="0" borderId="20">
      <alignment horizontal="right" vertical="center"/>
    </xf>
    <xf numFmtId="245" fontId="9" fillId="0" borderId="20">
      <alignment horizontal="right" vertical="center"/>
    </xf>
    <xf numFmtId="244" fontId="126" fillId="2" borderId="21" applyFont="0" applyFill="0" applyBorder="0"/>
    <xf numFmtId="247" fontId="127" fillId="0" borderId="20">
      <alignment horizontal="right" vertical="center"/>
    </xf>
    <xf numFmtId="49" fontId="38" fillId="0" borderId="0" applyFill="0" applyBorder="0" applyAlignment="0"/>
    <xf numFmtId="248" fontId="66" fillId="0" borderId="0" applyFill="0" applyBorder="0" applyAlignment="0"/>
    <xf numFmtId="246" fontId="66" fillId="0" borderId="0" applyFill="0" applyBorder="0" applyAlignment="0"/>
    <xf numFmtId="184" fontId="61" fillId="0" borderId="20">
      <alignment horizontal="center"/>
    </xf>
    <xf numFmtId="250" fontId="134" fillId="0" borderId="0" applyNumberFormat="0" applyFont="0" applyFill="0" applyBorder="0" applyAlignment="0">
      <alignment horizontal="centerContinuous"/>
    </xf>
    <xf numFmtId="0" fontId="135" fillId="0" borderId="22"/>
    <xf numFmtId="0" fontId="61" fillId="0" borderId="0" applyNumberFormat="0" applyFill="0" applyBorder="0" applyAlignment="0" applyProtection="0"/>
    <xf numFmtId="0" fontId="28" fillId="0" borderId="0" applyNumberFormat="0" applyFill="0" applyBorder="0" applyAlignment="0" applyProtection="0"/>
    <xf numFmtId="0" fontId="105" fillId="0" borderId="0" applyNumberFormat="0" applyFill="0" applyBorder="0" applyAlignment="0" applyProtection="0"/>
    <xf numFmtId="0" fontId="17" fillId="0" borderId="14" applyNumberFormat="0" applyBorder="0" applyAlignment="0"/>
    <xf numFmtId="0" fontId="136" fillId="0" borderId="13" applyNumberFormat="0" applyBorder="0" applyAlignment="0">
      <alignment horizontal="center"/>
    </xf>
    <xf numFmtId="3" fontId="137" fillId="0" borderId="8" applyNumberFormat="0" applyBorder="0" applyAlignment="0"/>
    <xf numFmtId="0" fontId="128" fillId="0" borderId="14">
      <alignment horizontal="center" vertical="center" wrapText="1"/>
    </xf>
    <xf numFmtId="0" fontId="129" fillId="0" borderId="0">
      <alignment horizontal="center"/>
    </xf>
    <xf numFmtId="40" fontId="20" fillId="0" borderId="0"/>
    <xf numFmtId="3" fontId="130" fillId="0" borderId="0" applyNumberFormat="0" applyFill="0" applyBorder="0" applyAlignment="0" applyProtection="0">
      <alignment horizontal="center" wrapText="1"/>
    </xf>
    <xf numFmtId="0" fontId="131" fillId="0" borderId="23" applyBorder="0" applyAlignment="0">
      <alignment horizontal="center" vertical="center"/>
    </xf>
    <xf numFmtId="0" fontId="132" fillId="0" borderId="0" applyNumberFormat="0" applyFill="0" applyBorder="0" applyAlignment="0" applyProtection="0">
      <alignment horizontal="centerContinuous"/>
    </xf>
    <xf numFmtId="0" fontId="84" fillId="0" borderId="24" applyNumberFormat="0" applyFill="0" applyBorder="0" applyAlignment="0" applyProtection="0">
      <alignment horizontal="center" vertical="center" wrapText="1"/>
    </xf>
    <xf numFmtId="0" fontId="133" fillId="0" borderId="25" applyNumberFormat="0" applyBorder="0" applyAlignment="0">
      <alignment vertical="center"/>
    </xf>
    <xf numFmtId="0" fontId="97" fillId="0" borderId="26" applyNumberFormat="0" applyAlignment="0">
      <alignment horizontal="center"/>
    </xf>
    <xf numFmtId="0" fontId="15" fillId="0" borderId="27">
      <alignment horizontal="center"/>
    </xf>
    <xf numFmtId="167" fontId="28" fillId="0" borderId="0" applyFont="0" applyFill="0" applyBorder="0" applyAlignment="0" applyProtection="0"/>
    <xf numFmtId="249" fontId="28" fillId="0" borderId="0" applyFont="0" applyFill="0" applyBorder="0" applyAlignment="0" applyProtection="0"/>
    <xf numFmtId="225" fontId="91" fillId="0" borderId="0" applyFont="0" applyFill="0" applyBorder="0" applyAlignment="0" applyProtection="0"/>
    <xf numFmtId="180" fontId="28" fillId="0" borderId="0" applyFont="0" applyFill="0" applyBorder="0" applyAlignment="0" applyProtection="0"/>
    <xf numFmtId="251" fontId="28" fillId="0" borderId="0" applyFont="0" applyFill="0" applyBorder="0" applyAlignment="0" applyProtection="0"/>
    <xf numFmtId="0" fontId="88" fillId="0" borderId="28">
      <alignment horizontal="center"/>
    </xf>
    <xf numFmtId="246" fontId="61" fillId="0" borderId="0"/>
    <xf numFmtId="252" fontId="61" fillId="0" borderId="1"/>
    <xf numFmtId="0" fontId="138" fillId="0" borderId="0"/>
    <xf numFmtId="3" fontId="61" fillId="0" borderId="0" applyNumberFormat="0" applyBorder="0" applyAlignment="0" applyProtection="0">
      <alignment horizontal="centerContinuous"/>
      <protection locked="0"/>
    </xf>
    <xf numFmtId="3" fontId="139" fillId="0" borderId="0">
      <protection locked="0"/>
    </xf>
    <xf numFmtId="0" fontId="138" fillId="0" borderId="0"/>
    <xf numFmtId="5" fontId="140" fillId="22" borderId="23">
      <alignment vertical="top"/>
    </xf>
    <xf numFmtId="0" fontId="142" fillId="23" borderId="1">
      <alignment horizontal="left" vertical="center"/>
    </xf>
    <xf numFmtId="6" fontId="143" fillId="24" borderId="23"/>
    <xf numFmtId="5" fontId="90" fillId="0" borderId="23">
      <alignment horizontal="left" vertical="top"/>
    </xf>
    <xf numFmtId="0" fontId="144" fillId="25" borderId="0">
      <alignment horizontal="left" vertical="center"/>
    </xf>
    <xf numFmtId="5" fontId="26" fillId="0" borderId="7">
      <alignment horizontal="left" vertical="top"/>
    </xf>
    <xf numFmtId="0" fontId="141" fillId="0" borderId="7">
      <alignment horizontal="left" vertical="center"/>
    </xf>
    <xf numFmtId="0" fontId="28" fillId="0" borderId="0" applyFont="0" applyFill="0" applyBorder="0" applyAlignment="0" applyProtection="0"/>
    <xf numFmtId="0" fontId="28" fillId="0" borderId="0" applyFont="0" applyFill="0" applyBorder="0" applyAlignment="0" applyProtection="0"/>
    <xf numFmtId="42" fontId="23" fillId="0" borderId="0" applyFont="0" applyFill="0" applyBorder="0" applyAlignment="0" applyProtection="0"/>
    <xf numFmtId="253" fontId="28" fillId="0" borderId="0" applyFont="0" applyFill="0" applyBorder="0" applyAlignment="0" applyProtection="0"/>
    <xf numFmtId="42" fontId="78" fillId="0" borderId="0" applyFont="0" applyFill="0" applyBorder="0" applyAlignment="0" applyProtection="0"/>
    <xf numFmtId="44" fontId="78" fillId="0" borderId="0" applyFont="0" applyFill="0" applyBorder="0" applyAlignment="0" applyProtection="0"/>
    <xf numFmtId="0" fontId="145" fillId="0" borderId="0" applyNumberFormat="0" applyFont="0" applyFill="0" applyBorder="0" applyProtection="0">
      <alignment horizontal="center" vertical="center" wrapText="1"/>
    </xf>
    <xf numFmtId="0" fontId="28" fillId="0" borderId="0" applyFont="0" applyFill="0" applyBorder="0" applyAlignment="0" applyProtection="0"/>
    <xf numFmtId="0" fontId="28" fillId="0" borderId="0" applyFont="0" applyFill="0" applyBorder="0" applyAlignment="0" applyProtection="0"/>
    <xf numFmtId="0" fontId="146" fillId="0" borderId="0" applyNumberFormat="0" applyFill="0" applyBorder="0" applyAlignment="0" applyProtection="0"/>
    <xf numFmtId="0" fontId="10" fillId="0" borderId="29" applyFont="0" applyBorder="0" applyAlignment="0">
      <alignment horizontal="center"/>
    </xf>
    <xf numFmtId="167" fontId="9" fillId="0" borderId="0" applyFont="0" applyFill="0" applyBorder="0" applyAlignment="0" applyProtection="0"/>
    <xf numFmtId="42" fontId="147" fillId="0" borderId="0" applyFont="0" applyFill="0" applyBorder="0" applyAlignment="0" applyProtection="0"/>
    <xf numFmtId="44" fontId="147" fillId="0" borderId="0" applyFont="0" applyFill="0" applyBorder="0" applyAlignment="0" applyProtection="0"/>
    <xf numFmtId="0" fontId="147" fillId="0" borderId="0"/>
    <xf numFmtId="0" fontId="148" fillId="0" borderId="0" applyFont="0" applyFill="0" applyBorder="0" applyAlignment="0" applyProtection="0"/>
    <xf numFmtId="0" fontId="148" fillId="0" borderId="0" applyFont="0" applyFill="0" applyBorder="0" applyAlignment="0" applyProtection="0"/>
    <xf numFmtId="0" fontId="3" fillId="0" borderId="0">
      <alignment vertical="center"/>
    </xf>
    <xf numFmtId="40" fontId="149" fillId="0" borderId="0" applyFont="0" applyFill="0" applyBorder="0" applyAlignment="0" applyProtection="0"/>
    <xf numFmtId="38"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9" fontId="150" fillId="0" borderId="0" applyBorder="0" applyAlignment="0" applyProtection="0"/>
    <xf numFmtId="0" fontId="151" fillId="0" borderId="0"/>
    <xf numFmtId="0" fontId="152" fillId="0" borderId="3"/>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1" fillId="0" borderId="0" applyFont="0" applyFill="0" applyBorder="0" applyAlignment="0" applyProtection="0"/>
    <xf numFmtId="0" fontId="101" fillId="0" borderId="0" applyFont="0" applyFill="0" applyBorder="0" applyAlignment="0" applyProtection="0"/>
    <xf numFmtId="180" fontId="28" fillId="0" borderId="0" applyFont="0" applyFill="0" applyBorder="0" applyAlignment="0" applyProtection="0"/>
    <xf numFmtId="204" fontId="28" fillId="0" borderId="0" applyFont="0" applyFill="0" applyBorder="0" applyAlignment="0" applyProtection="0"/>
    <xf numFmtId="0" fontId="101" fillId="0" borderId="0"/>
    <xf numFmtId="0" fontId="153" fillId="0" borderId="0"/>
    <xf numFmtId="0" fontId="76" fillId="0" borderId="0"/>
    <xf numFmtId="167" fontId="19" fillId="0" borderId="0" applyFont="0" applyFill="0" applyBorder="0" applyAlignment="0" applyProtection="0"/>
    <xf numFmtId="168" fontId="19"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8" fillId="0" borderId="0"/>
    <xf numFmtId="180" fontId="19" fillId="0" borderId="0" applyFont="0" applyFill="0" applyBorder="0" applyAlignment="0" applyProtection="0"/>
    <xf numFmtId="245" fontId="32" fillId="0" borderId="0" applyFont="0" applyFill="0" applyBorder="0" applyAlignment="0" applyProtection="0"/>
    <xf numFmtId="204" fontId="19"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0" fontId="26" fillId="0" borderId="0"/>
    <xf numFmtId="0" fontId="1" fillId="0" borderId="0"/>
    <xf numFmtId="0" fontId="1" fillId="0" borderId="0"/>
    <xf numFmtId="0" fontId="1" fillId="0" borderId="0"/>
    <xf numFmtId="0" fontId="188" fillId="0" borderId="0"/>
    <xf numFmtId="0" fontId="1" fillId="0" borderId="0"/>
    <xf numFmtId="0" fontId="70" fillId="0" borderId="0"/>
    <xf numFmtId="256" fontId="188" fillId="0" borderId="0" applyFont="0" applyFill="0" applyBorder="0" applyAlignment="0" applyProtection="0"/>
    <xf numFmtId="170" fontId="156" fillId="0" borderId="0" applyFont="0" applyFill="0" applyBorder="0" applyAlignment="0" applyProtection="0"/>
    <xf numFmtId="0" fontId="173" fillId="0" borderId="0"/>
    <xf numFmtId="256" fontId="188" fillId="0" borderId="0" applyFont="0" applyFill="0" applyBorder="0" applyAlignment="0" applyProtection="0"/>
    <xf numFmtId="0" fontId="189" fillId="0" borderId="0"/>
    <xf numFmtId="256" fontId="189" fillId="0" borderId="0" applyFont="0" applyFill="0" applyBorder="0" applyAlignment="0" applyProtection="0"/>
    <xf numFmtId="0" fontId="70" fillId="0" borderId="0"/>
    <xf numFmtId="256" fontId="1" fillId="0" borderId="0" applyFont="0" applyFill="0" applyBorder="0" applyAlignment="0" applyProtection="0"/>
    <xf numFmtId="0" fontId="188" fillId="0" borderId="0"/>
    <xf numFmtId="0" fontId="3" fillId="0" borderId="0"/>
    <xf numFmtId="0" fontId="3" fillId="0" borderId="0"/>
    <xf numFmtId="256" fontId="156" fillId="0" borderId="0" applyFont="0" applyFill="0" applyBorder="0" applyAlignment="0" applyProtection="0"/>
    <xf numFmtId="256" fontId="70" fillId="0" borderId="0" applyFont="0" applyFill="0" applyBorder="0" applyAlignment="0" applyProtection="0"/>
    <xf numFmtId="0" fontId="156" fillId="0" borderId="0"/>
    <xf numFmtId="0" fontId="188" fillId="0" borderId="0"/>
  </cellStyleXfs>
  <cellXfs count="545">
    <xf numFmtId="0" fontId="0" fillId="0" borderId="0" xfId="0"/>
    <xf numFmtId="173" fontId="4" fillId="0" borderId="14" xfId="0" applyNumberFormat="1" applyFont="1" applyBorder="1" applyAlignment="1">
      <alignment vertical="center" wrapText="1"/>
    </xf>
    <xf numFmtId="173" fontId="155" fillId="0" borderId="14" xfId="0" applyNumberFormat="1" applyFont="1" applyBorder="1" applyAlignment="1">
      <alignment vertical="center" wrapText="1"/>
    </xf>
    <xf numFmtId="0" fontId="157" fillId="0" borderId="0" xfId="0" applyFont="1" applyAlignment="1">
      <alignment vertical="center"/>
    </xf>
    <xf numFmtId="0" fontId="160" fillId="0" borderId="0" xfId="0" applyFont="1" applyAlignment="1">
      <alignment vertical="center"/>
    </xf>
    <xf numFmtId="0" fontId="157" fillId="0" borderId="0" xfId="0" applyFont="1"/>
    <xf numFmtId="0" fontId="158" fillId="0" borderId="14" xfId="0" applyFont="1" applyBorder="1" applyAlignment="1">
      <alignment horizontal="center" wrapText="1"/>
    </xf>
    <xf numFmtId="0" fontId="158" fillId="0" borderId="14" xfId="0" applyFont="1" applyBorder="1" applyAlignment="1">
      <alignment wrapText="1"/>
    </xf>
    <xf numFmtId="0" fontId="165" fillId="0" borderId="14" xfId="0" applyFont="1" applyBorder="1" applyAlignment="1">
      <alignment wrapText="1"/>
    </xf>
    <xf numFmtId="0" fontId="165" fillId="0" borderId="14" xfId="0" applyFont="1" applyBorder="1" applyAlignment="1">
      <alignment horizontal="center" wrapText="1"/>
    </xf>
    <xf numFmtId="0" fontId="158" fillId="0" borderId="31" xfId="0" applyFont="1" applyBorder="1" applyAlignment="1">
      <alignment horizontal="center" wrapText="1"/>
    </xf>
    <xf numFmtId="0" fontId="158" fillId="0" borderId="31" xfId="0" applyFont="1" applyBorder="1" applyAlignment="1">
      <alignment wrapText="1"/>
    </xf>
    <xf numFmtId="0" fontId="164" fillId="0" borderId="0" xfId="0" applyFont="1"/>
    <xf numFmtId="0" fontId="158" fillId="0" borderId="13" xfId="0" applyFont="1" applyBorder="1" applyAlignment="1">
      <alignment horizontal="center" vertical="center" wrapText="1"/>
    </xf>
    <xf numFmtId="0" fontId="158" fillId="0" borderId="13" xfId="0" applyFont="1" applyBorder="1" applyAlignment="1">
      <alignment vertical="center" wrapText="1"/>
    </xf>
    <xf numFmtId="0" fontId="158" fillId="0" borderId="14" xfId="0" applyFont="1" applyBorder="1" applyAlignment="1">
      <alignment horizontal="center" vertical="center" wrapText="1"/>
    </xf>
    <xf numFmtId="0" fontId="158" fillId="0" borderId="14" xfId="0" applyFont="1" applyBorder="1" applyAlignment="1">
      <alignment vertical="center" wrapText="1"/>
    </xf>
    <xf numFmtId="0" fontId="165" fillId="0" borderId="14" xfId="0" applyFont="1" applyBorder="1" applyAlignment="1">
      <alignment horizontal="center" vertical="center" wrapText="1"/>
    </xf>
    <xf numFmtId="0" fontId="165" fillId="0" borderId="14" xfId="0" applyFont="1" applyBorder="1" applyAlignment="1">
      <alignment vertical="center" wrapText="1"/>
    </xf>
    <xf numFmtId="0" fontId="159" fillId="0" borderId="14" xfId="0" applyFont="1" applyBorder="1" applyAlignment="1">
      <alignment vertical="center" wrapText="1"/>
    </xf>
    <xf numFmtId="0" fontId="162" fillId="0" borderId="14" xfId="0" applyFont="1" applyBorder="1" applyAlignment="1">
      <alignment horizontal="center" vertical="center" wrapText="1"/>
    </xf>
    <xf numFmtId="0" fontId="161" fillId="0" borderId="14" xfId="0" applyFont="1" applyBorder="1" applyAlignment="1">
      <alignment vertical="center" wrapText="1"/>
    </xf>
    <xf numFmtId="0" fontId="157" fillId="0" borderId="31" xfId="0" applyFont="1" applyBorder="1" applyAlignment="1">
      <alignment vertical="center"/>
    </xf>
    <xf numFmtId="173" fontId="16" fillId="0" borderId="14" xfId="0" applyNumberFormat="1" applyFont="1" applyBorder="1" applyAlignment="1">
      <alignment vertical="center" wrapText="1"/>
    </xf>
    <xf numFmtId="0" fontId="159" fillId="0" borderId="14" xfId="0" applyFont="1" applyBorder="1" applyAlignment="1">
      <alignment wrapText="1"/>
    </xf>
    <xf numFmtId="173" fontId="157" fillId="0" borderId="0" xfId="0" applyNumberFormat="1" applyFont="1"/>
    <xf numFmtId="0" fontId="159" fillId="0" borderId="14" xfId="0" applyFont="1" applyBorder="1" applyAlignment="1">
      <alignment horizontal="center" vertical="center" wrapText="1"/>
    </xf>
    <xf numFmtId="3" fontId="171" fillId="0" borderId="0" xfId="0" applyNumberFormat="1" applyFont="1" applyAlignment="1">
      <alignment vertical="center" wrapText="1"/>
    </xf>
    <xf numFmtId="3" fontId="171"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4" fillId="0" borderId="0" xfId="0" applyNumberFormat="1" applyFont="1" applyAlignment="1">
      <alignment vertical="center" wrapText="1"/>
    </xf>
    <xf numFmtId="3" fontId="169" fillId="0" borderId="13"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169" fillId="0" borderId="13" xfId="0" applyNumberFormat="1" applyFont="1" applyBorder="1" applyAlignment="1">
      <alignment vertical="center" wrapText="1"/>
    </xf>
    <xf numFmtId="3" fontId="169" fillId="0" borderId="0" xfId="0" applyNumberFormat="1" applyFont="1" applyAlignment="1">
      <alignment horizontal="center" vertical="center" wrapText="1"/>
    </xf>
    <xf numFmtId="3" fontId="169" fillId="0" borderId="0" xfId="0" applyNumberFormat="1" applyFont="1" applyAlignment="1">
      <alignment vertical="center" wrapText="1"/>
    </xf>
    <xf numFmtId="3" fontId="2" fillId="0" borderId="14" xfId="0" applyNumberFormat="1" applyFont="1" applyBorder="1" applyAlignment="1">
      <alignment horizontal="center" vertical="center" wrapText="1"/>
    </xf>
    <xf numFmtId="3" fontId="3" fillId="0" borderId="14" xfId="0" applyNumberFormat="1" applyFont="1" applyBorder="1" applyAlignment="1">
      <alignment vertical="center" wrapText="1"/>
    </xf>
    <xf numFmtId="3" fontId="13" fillId="0" borderId="14" xfId="0" applyNumberFormat="1" applyFont="1" applyBorder="1" applyAlignment="1">
      <alignment vertical="center" wrapText="1"/>
    </xf>
    <xf numFmtId="3" fontId="2" fillId="0" borderId="0" xfId="0" applyNumberFormat="1" applyFont="1" applyAlignment="1">
      <alignment horizontal="center" vertical="center" wrapText="1"/>
    </xf>
    <xf numFmtId="3" fontId="2" fillId="0" borderId="0" xfId="0" applyNumberFormat="1" applyFont="1" applyAlignment="1">
      <alignment vertical="center" wrapText="1"/>
    </xf>
    <xf numFmtId="3" fontId="2" fillId="0" borderId="14" xfId="0" applyNumberFormat="1" applyFont="1" applyBorder="1" applyAlignment="1">
      <alignment vertical="center" wrapText="1"/>
    </xf>
    <xf numFmtId="3" fontId="172" fillId="0" borderId="14" xfId="0" applyNumberFormat="1" applyFont="1" applyBorder="1" applyAlignment="1">
      <alignment horizontal="center" vertical="center" wrapText="1"/>
    </xf>
    <xf numFmtId="0" fontId="3" fillId="0" borderId="14" xfId="0" applyNumberFormat="1" applyFont="1" applyBorder="1" applyAlignment="1">
      <alignment horizontal="left" vertical="center" wrapText="1"/>
    </xf>
    <xf numFmtId="49" fontId="3" fillId="0" borderId="14" xfId="0" applyNumberFormat="1" applyFont="1" applyBorder="1" applyAlignment="1">
      <alignment horizontal="justify" vertical="center" wrapText="1"/>
    </xf>
    <xf numFmtId="49" fontId="3" fillId="0" borderId="14" xfId="0" applyNumberFormat="1" applyFont="1" applyBorder="1" applyAlignment="1">
      <alignment horizontal="left" vertical="center" wrapText="1"/>
    </xf>
    <xf numFmtId="3" fontId="173" fillId="0" borderId="0" xfId="0" applyNumberFormat="1" applyFont="1" applyAlignment="1">
      <alignment vertical="center" wrapText="1"/>
    </xf>
    <xf numFmtId="0" fontId="158" fillId="0" borderId="0" xfId="0" applyFont="1" applyBorder="1" applyAlignment="1">
      <alignment horizontal="center" wrapText="1"/>
    </xf>
    <xf numFmtId="0" fontId="158" fillId="0" borderId="0" xfId="0" applyFont="1" applyBorder="1" applyAlignment="1">
      <alignment wrapText="1"/>
    </xf>
    <xf numFmtId="0" fontId="16" fillId="0" borderId="14" xfId="0" applyFont="1" applyFill="1" applyBorder="1" applyAlignment="1">
      <alignment horizontal="center" vertical="center" wrapText="1"/>
    </xf>
    <xf numFmtId="0" fontId="16" fillId="0" borderId="14" xfId="0" applyFont="1" applyFill="1" applyBorder="1" applyAlignment="1">
      <alignment vertical="center" wrapText="1"/>
    </xf>
    <xf numFmtId="0" fontId="16" fillId="0" borderId="0" xfId="0" applyFont="1" applyFill="1" applyAlignment="1">
      <alignment vertical="center"/>
    </xf>
    <xf numFmtId="0" fontId="3" fillId="0" borderId="0" xfId="0" applyFont="1"/>
    <xf numFmtId="0" fontId="161" fillId="0" borderId="14" xfId="0" applyFont="1" applyBorder="1" applyAlignment="1">
      <alignment horizontal="center" wrapText="1"/>
    </xf>
    <xf numFmtId="0" fontId="161" fillId="0" borderId="14" xfId="0" applyFont="1" applyBorder="1" applyAlignment="1">
      <alignment wrapText="1"/>
    </xf>
    <xf numFmtId="0" fontId="158" fillId="0" borderId="13" xfId="0" applyFont="1" applyBorder="1" applyAlignment="1">
      <alignment horizontal="center" wrapText="1"/>
    </xf>
    <xf numFmtId="0" fontId="158" fillId="0" borderId="13" xfId="0" applyFont="1" applyBorder="1" applyAlignment="1">
      <alignment wrapText="1"/>
    </xf>
    <xf numFmtId="3" fontId="172" fillId="0" borderId="14" xfId="0" applyNumberFormat="1" applyFont="1" applyBorder="1" applyAlignment="1">
      <alignment vertical="center" wrapText="1"/>
    </xf>
    <xf numFmtId="3" fontId="172" fillId="0" borderId="0" xfId="0" applyNumberFormat="1" applyFont="1" applyAlignment="1">
      <alignment horizontal="center" vertical="center" wrapText="1"/>
    </xf>
    <xf numFmtId="3" fontId="172" fillId="0" borderId="0" xfId="0" applyNumberFormat="1" applyFont="1" applyAlignment="1">
      <alignment vertical="center" wrapText="1"/>
    </xf>
    <xf numFmtId="49" fontId="155" fillId="0" borderId="14" xfId="0" applyNumberFormat="1" applyFont="1" applyBorder="1" applyAlignment="1">
      <alignment horizontal="justify" vertical="center" wrapText="1"/>
    </xf>
    <xf numFmtId="173" fontId="172" fillId="0" borderId="14" xfId="455" applyNumberFormat="1" applyFont="1" applyBorder="1" applyAlignment="1">
      <alignment vertical="center" wrapText="1"/>
    </xf>
    <xf numFmtId="173" fontId="155" fillId="0" borderId="14" xfId="455" applyNumberFormat="1" applyFont="1" applyBorder="1" applyAlignment="1">
      <alignment vertical="center" wrapText="1"/>
    </xf>
    <xf numFmtId="173" fontId="155" fillId="0" borderId="14" xfId="455" applyNumberFormat="1" applyFont="1" applyBorder="1" applyAlignment="1" applyProtection="1">
      <alignment horizontal="left" vertical="center" wrapText="1"/>
      <protection locked="0"/>
    </xf>
    <xf numFmtId="173" fontId="155" fillId="0" borderId="14" xfId="455" applyNumberFormat="1" applyFont="1" applyBorder="1" applyAlignment="1">
      <alignment horizontal="left" vertical="center" wrapText="1"/>
    </xf>
    <xf numFmtId="3" fontId="20" fillId="0" borderId="23" xfId="0" applyNumberFormat="1" applyFont="1" applyBorder="1" applyAlignment="1">
      <alignment horizontal="center" vertical="center" wrapText="1"/>
    </xf>
    <xf numFmtId="3" fontId="20" fillId="0" borderId="23" xfId="0" applyNumberFormat="1" applyFont="1" applyFill="1" applyBorder="1" applyAlignment="1">
      <alignment horizontal="center" vertical="center" wrapText="1"/>
    </xf>
    <xf numFmtId="3" fontId="20" fillId="0" borderId="33" xfId="0" applyNumberFormat="1" applyFont="1" applyBorder="1" applyAlignment="1">
      <alignment horizontal="center" vertical="center" wrapText="1"/>
    </xf>
    <xf numFmtId="3" fontId="13" fillId="0" borderId="23" xfId="0" applyNumberFormat="1" applyFont="1" applyBorder="1" applyAlignment="1">
      <alignment horizontal="center" vertical="center" wrapText="1"/>
    </xf>
    <xf numFmtId="3" fontId="3" fillId="0" borderId="14" xfId="0" applyNumberFormat="1" applyFont="1" applyFill="1" applyBorder="1" applyAlignment="1">
      <alignment vertical="center" wrapText="1"/>
    </xf>
    <xf numFmtId="3" fontId="3" fillId="0" borderId="14" xfId="0" applyNumberFormat="1" applyFont="1" applyFill="1" applyBorder="1" applyAlignment="1">
      <alignment horizontal="left" vertical="center" wrapText="1"/>
    </xf>
    <xf numFmtId="49" fontId="3" fillId="0" borderId="14" xfId="0" applyNumberFormat="1" applyFont="1" applyFill="1" applyBorder="1" applyAlignment="1">
      <alignment horizontal="justify" vertical="center" wrapText="1"/>
    </xf>
    <xf numFmtId="173" fontId="4" fillId="0" borderId="14" xfId="455" applyNumberFormat="1" applyFont="1" applyBorder="1" applyAlignment="1">
      <alignment horizontal="left" vertical="center" wrapText="1"/>
    </xf>
    <xf numFmtId="173" fontId="155" fillId="0" borderId="14" xfId="472" applyNumberFormat="1" applyFont="1" applyBorder="1" applyAlignment="1">
      <alignment vertical="center" wrapText="1"/>
    </xf>
    <xf numFmtId="3" fontId="174" fillId="0" borderId="0" xfId="0" applyNumberFormat="1" applyFont="1" applyAlignment="1">
      <alignment horizontal="center" vertical="center" wrapText="1"/>
    </xf>
    <xf numFmtId="3" fontId="174" fillId="0" borderId="0" xfId="0" applyNumberFormat="1" applyFont="1" applyAlignment="1">
      <alignment vertical="center" wrapText="1"/>
    </xf>
    <xf numFmtId="3" fontId="174" fillId="0" borderId="14" xfId="0" applyNumberFormat="1" applyFont="1" applyBorder="1" applyAlignment="1">
      <alignment vertical="center" wrapText="1"/>
    </xf>
    <xf numFmtId="3" fontId="171" fillId="0" borderId="31" xfId="0" applyNumberFormat="1" applyFont="1" applyBorder="1" applyAlignment="1">
      <alignment vertical="center" wrapText="1"/>
    </xf>
    <xf numFmtId="3" fontId="173" fillId="0" borderId="31" xfId="0" applyNumberFormat="1" applyFont="1" applyBorder="1" applyAlignment="1">
      <alignment vertical="center" wrapText="1"/>
    </xf>
    <xf numFmtId="0" fontId="158" fillId="0" borderId="1" xfId="0" applyFont="1" applyBorder="1" applyAlignment="1">
      <alignment horizontal="center" vertical="center" wrapText="1"/>
    </xf>
    <xf numFmtId="0" fontId="158" fillId="0" borderId="1" xfId="0" applyFont="1" applyBorder="1" applyAlignment="1">
      <alignment horizontal="center" wrapText="1"/>
    </xf>
    <xf numFmtId="3" fontId="4" fillId="0" borderId="1"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173" fontId="161" fillId="0" borderId="0" xfId="455" applyNumberFormat="1" applyFont="1" applyBorder="1" applyAlignment="1">
      <alignment wrapText="1"/>
    </xf>
    <xf numFmtId="173" fontId="175" fillId="0" borderId="0" xfId="455" applyNumberFormat="1" applyFont="1" applyBorder="1" applyAlignment="1">
      <alignment wrapText="1"/>
    </xf>
    <xf numFmtId="254" fontId="161" fillId="0" borderId="0" xfId="455" applyNumberFormat="1" applyFont="1" applyBorder="1" applyAlignment="1">
      <alignment wrapText="1"/>
    </xf>
    <xf numFmtId="173" fontId="161" fillId="0" borderId="13" xfId="455" applyNumberFormat="1" applyFont="1" applyBorder="1" applyAlignment="1">
      <alignment vertical="center" wrapText="1"/>
    </xf>
    <xf numFmtId="254" fontId="161" fillId="0" borderId="14" xfId="455" applyNumberFormat="1" applyFont="1" applyBorder="1" applyAlignment="1">
      <alignment vertical="center" wrapText="1"/>
    </xf>
    <xf numFmtId="173" fontId="161" fillId="0" borderId="14" xfId="455" applyNumberFormat="1" applyFont="1" applyBorder="1" applyAlignment="1">
      <alignment vertical="center" wrapText="1"/>
    </xf>
    <xf numFmtId="173" fontId="162" fillId="0" borderId="14" xfId="455" applyNumberFormat="1" applyFont="1" applyBorder="1" applyAlignment="1">
      <alignment vertical="center" wrapText="1"/>
    </xf>
    <xf numFmtId="254" fontId="162" fillId="0" borderId="14" xfId="455" applyNumberFormat="1" applyFont="1" applyBorder="1" applyAlignment="1">
      <alignment vertical="center" wrapText="1"/>
    </xf>
    <xf numFmtId="173" fontId="163" fillId="0" borderId="14" xfId="455" applyNumberFormat="1" applyFont="1" applyBorder="1" applyAlignment="1">
      <alignment vertical="center" wrapText="1"/>
    </xf>
    <xf numFmtId="0" fontId="165" fillId="0" borderId="31" xfId="0" applyFont="1" applyBorder="1" applyAlignment="1">
      <alignment horizontal="center" wrapText="1"/>
    </xf>
    <xf numFmtId="0" fontId="165" fillId="0" borderId="31" xfId="0" applyFont="1" applyBorder="1" applyAlignment="1">
      <alignment wrapText="1"/>
    </xf>
    <xf numFmtId="173" fontId="162" fillId="0" borderId="31" xfId="455" applyNumberFormat="1" applyFont="1" applyBorder="1" applyAlignment="1">
      <alignment wrapText="1"/>
    </xf>
    <xf numFmtId="173" fontId="176" fillId="0" borderId="31" xfId="455" applyNumberFormat="1" applyFont="1" applyBorder="1" applyAlignment="1">
      <alignment wrapText="1"/>
    </xf>
    <xf numFmtId="254" fontId="162" fillId="0" borderId="31" xfId="455" applyNumberFormat="1" applyFont="1" applyBorder="1" applyAlignment="1">
      <alignment wrapText="1"/>
    </xf>
    <xf numFmtId="173" fontId="4" fillId="0" borderId="14" xfId="455" applyNumberFormat="1" applyFont="1" applyBorder="1" applyAlignment="1">
      <alignment vertical="center" wrapText="1"/>
    </xf>
    <xf numFmtId="173" fontId="3" fillId="0" borderId="14" xfId="455" applyNumberFormat="1" applyFont="1" applyFill="1" applyBorder="1" applyAlignment="1">
      <alignment vertical="center" wrapText="1"/>
    </xf>
    <xf numFmtId="254" fontId="3" fillId="0" borderId="14" xfId="455" applyNumberFormat="1" applyFont="1" applyFill="1" applyBorder="1" applyAlignment="1">
      <alignment vertical="center" wrapText="1"/>
    </xf>
    <xf numFmtId="0" fontId="164" fillId="0" borderId="0" xfId="0" applyFont="1" applyAlignment="1">
      <alignment vertical="center"/>
    </xf>
    <xf numFmtId="0" fontId="1" fillId="0" borderId="0" xfId="1027"/>
    <xf numFmtId="0" fontId="3" fillId="0" borderId="0" xfId="1027" applyFont="1" applyBorder="1"/>
    <xf numFmtId="0" fontId="3" fillId="0" borderId="32" xfId="1027" applyFont="1" applyBorder="1" applyAlignment="1"/>
    <xf numFmtId="3" fontId="3" fillId="0" borderId="0" xfId="1027" applyNumberFormat="1" applyFont="1" applyBorder="1" applyAlignment="1">
      <alignment horizontal="right"/>
    </xf>
    <xf numFmtId="3" fontId="178" fillId="0" borderId="0" xfId="1027" applyNumberFormat="1" applyFont="1" applyBorder="1" applyAlignment="1">
      <alignment horizontal="right"/>
    </xf>
    <xf numFmtId="0" fontId="4" fillId="0" borderId="1" xfId="1027" applyFont="1" applyBorder="1" applyAlignment="1">
      <alignment horizontal="center" vertical="center" wrapText="1"/>
    </xf>
    <xf numFmtId="0" fontId="179" fillId="0" borderId="13" xfId="1027" applyFont="1" applyBorder="1" applyAlignment="1">
      <alignment horizontal="center" vertical="center"/>
    </xf>
    <xf numFmtId="3" fontId="179" fillId="0" borderId="13" xfId="1027" applyNumberFormat="1" applyFont="1" applyBorder="1" applyAlignment="1">
      <alignment vertical="center"/>
    </xf>
    <xf numFmtId="4" fontId="179" fillId="0" borderId="13" xfId="1027" applyNumberFormat="1" applyFont="1" applyBorder="1" applyAlignment="1">
      <alignment vertical="center"/>
    </xf>
    <xf numFmtId="0" fontId="4" fillId="0" borderId="14" xfId="1027" applyFont="1" applyBorder="1" applyAlignment="1">
      <alignment horizontal="left" vertical="center"/>
    </xf>
    <xf numFmtId="3" fontId="4" fillId="0" borderId="14" xfId="1027" applyNumberFormat="1" applyFont="1" applyBorder="1" applyAlignment="1">
      <alignment vertical="center"/>
    </xf>
    <xf numFmtId="4" fontId="4" fillId="0" borderId="13" xfId="1027" applyNumberFormat="1" applyFont="1" applyBorder="1" applyAlignment="1">
      <alignment vertical="center"/>
    </xf>
    <xf numFmtId="0" fontId="180" fillId="0" borderId="14" xfId="1027" applyFont="1" applyBorder="1" applyAlignment="1">
      <alignment horizontal="justify" vertical="center" wrapText="1"/>
    </xf>
    <xf numFmtId="3" fontId="180" fillId="0" borderId="14" xfId="1027" applyNumberFormat="1" applyFont="1" applyBorder="1" applyAlignment="1">
      <alignment vertical="center"/>
    </xf>
    <xf numFmtId="4" fontId="3" fillId="0" borderId="14" xfId="1027" applyNumberFormat="1" applyFont="1" applyBorder="1" applyAlignment="1">
      <alignment vertical="center"/>
    </xf>
    <xf numFmtId="0" fontId="180" fillId="0" borderId="14" xfId="1027" applyFont="1" applyFill="1" applyBorder="1" applyAlignment="1">
      <alignment horizontal="justify" vertical="center" wrapText="1"/>
    </xf>
    <xf numFmtId="3" fontId="180" fillId="0" borderId="14" xfId="1027" applyNumberFormat="1" applyFont="1" applyFill="1" applyBorder="1" applyAlignment="1">
      <alignment vertical="center"/>
    </xf>
    <xf numFmtId="4" fontId="180" fillId="0" borderId="14" xfId="1027" applyNumberFormat="1" applyFont="1" applyBorder="1" applyAlignment="1">
      <alignment vertical="center"/>
    </xf>
    <xf numFmtId="0" fontId="4" fillId="0" borderId="14" xfId="1027" applyFont="1" applyBorder="1" applyAlignment="1">
      <alignment horizontal="justify" vertical="center" wrapText="1"/>
    </xf>
    <xf numFmtId="4" fontId="4" fillId="0" borderId="14" xfId="1027" applyNumberFormat="1" applyFont="1" applyBorder="1" applyAlignment="1">
      <alignment vertical="center"/>
    </xf>
    <xf numFmtId="0" fontId="3" fillId="0" borderId="14" xfId="1027" applyFont="1" applyBorder="1"/>
    <xf numFmtId="3" fontId="3" fillId="0" borderId="14" xfId="1027" applyNumberFormat="1" applyFont="1" applyBorder="1" applyAlignment="1">
      <alignment vertical="center"/>
    </xf>
    <xf numFmtId="0" fontId="155" fillId="0" borderId="14" xfId="1027" applyFont="1" applyBorder="1" applyAlignment="1">
      <alignment horizontal="justify" vertical="center" wrapText="1"/>
    </xf>
    <xf numFmtId="3" fontId="155" fillId="0" borderId="14" xfId="1027" applyNumberFormat="1" applyFont="1" applyBorder="1" applyAlignment="1">
      <alignment vertical="center"/>
    </xf>
    <xf numFmtId="3" fontId="3" fillId="26" borderId="14" xfId="1027" applyNumberFormat="1" applyFont="1" applyFill="1" applyBorder="1" applyAlignment="1">
      <alignment vertical="center"/>
    </xf>
    <xf numFmtId="0" fontId="4" fillId="0" borderId="14" xfId="1027" applyFont="1" applyBorder="1"/>
    <xf numFmtId="0" fontId="155" fillId="0" borderId="14" xfId="1027" applyFont="1" applyFill="1" applyBorder="1" applyAlignment="1">
      <alignment horizontal="justify" vertical="center" wrapText="1"/>
    </xf>
    <xf numFmtId="3" fontId="155" fillId="26" borderId="14" xfId="1027" applyNumberFormat="1" applyFont="1" applyFill="1" applyBorder="1" applyAlignment="1">
      <alignment vertical="center"/>
    </xf>
    <xf numFmtId="3" fontId="155" fillId="0" borderId="14" xfId="1027" applyNumberFormat="1" applyFont="1" applyFill="1" applyBorder="1" applyAlignment="1">
      <alignment vertical="center"/>
    </xf>
    <xf numFmtId="4" fontId="155" fillId="0" borderId="14" xfId="1027" applyNumberFormat="1" applyFont="1" applyBorder="1" applyAlignment="1">
      <alignment vertical="center"/>
    </xf>
    <xf numFmtId="3" fontId="4" fillId="26" borderId="14" xfId="1027" applyNumberFormat="1" applyFont="1" applyFill="1" applyBorder="1" applyAlignment="1">
      <alignment vertical="center"/>
    </xf>
    <xf numFmtId="0" fontId="155" fillId="0" borderId="14" xfId="1027" applyFont="1" applyFill="1" applyBorder="1"/>
    <xf numFmtId="0" fontId="155" fillId="0" borderId="14" xfId="1027" applyFont="1" applyBorder="1"/>
    <xf numFmtId="0" fontId="155" fillId="26" borderId="14" xfId="1027" applyFont="1" applyFill="1" applyBorder="1"/>
    <xf numFmtId="3" fontId="180" fillId="26" borderId="14" xfId="1027" applyNumberFormat="1" applyFont="1" applyFill="1" applyBorder="1" applyAlignment="1">
      <alignment vertical="center"/>
    </xf>
    <xf numFmtId="0" fontId="155" fillId="27" borderId="14" xfId="1027" applyFont="1" applyFill="1" applyBorder="1"/>
    <xf numFmtId="0" fontId="155" fillId="27" borderId="14" xfId="1027" applyFont="1" applyFill="1" applyBorder="1" applyAlignment="1">
      <alignment horizontal="justify" vertical="center" wrapText="1"/>
    </xf>
    <xf numFmtId="3" fontId="4" fillId="0" borderId="14" xfId="1027" applyNumberFormat="1" applyFont="1" applyFill="1" applyBorder="1" applyAlignment="1">
      <alignment vertical="center"/>
    </xf>
    <xf numFmtId="0" fontId="4" fillId="0" borderId="14" xfId="1027" applyFont="1" applyBorder="1" applyAlignment="1">
      <alignment vertical="center"/>
    </xf>
    <xf numFmtId="3" fontId="3" fillId="0" borderId="14" xfId="1027" applyNumberFormat="1" applyFont="1" applyBorder="1" applyAlignment="1">
      <alignment horizontal="left" vertical="center"/>
    </xf>
    <xf numFmtId="3" fontId="3" fillId="0" borderId="14" xfId="1027" applyNumberFormat="1" applyFont="1" applyFill="1" applyBorder="1" applyAlignment="1">
      <alignment horizontal="right" vertical="center"/>
    </xf>
    <xf numFmtId="3" fontId="3" fillId="0" borderId="14" xfId="1027" applyNumberFormat="1" applyFont="1" applyBorder="1" applyAlignment="1">
      <alignment horizontal="right" vertical="center"/>
    </xf>
    <xf numFmtId="3" fontId="4" fillId="0" borderId="14" xfId="1027" applyNumberFormat="1" applyFont="1" applyBorder="1" applyAlignment="1">
      <alignment horizontal="right" vertical="center"/>
    </xf>
    <xf numFmtId="0" fontId="3" fillId="0" borderId="31" xfId="1027" applyFont="1" applyBorder="1"/>
    <xf numFmtId="3" fontId="4" fillId="0" borderId="31" xfId="1027" applyNumberFormat="1" applyFont="1" applyBorder="1" applyAlignment="1">
      <alignment vertical="center"/>
    </xf>
    <xf numFmtId="0" fontId="2" fillId="0" borderId="0" xfId="1027" applyFont="1"/>
    <xf numFmtId="3" fontId="2" fillId="0" borderId="0" xfId="1027" applyNumberFormat="1" applyFont="1"/>
    <xf numFmtId="0" fontId="4" fillId="0" borderId="31" xfId="1027" applyFont="1" applyBorder="1"/>
    <xf numFmtId="0" fontId="158" fillId="0" borderId="0" xfId="0" applyFont="1" applyAlignment="1">
      <alignment vertical="center"/>
    </xf>
    <xf numFmtId="0" fontId="158" fillId="0" borderId="0" xfId="0" applyFont="1" applyAlignment="1"/>
    <xf numFmtId="173" fontId="161" fillId="0" borderId="14" xfId="455" applyNumberFormat="1" applyFont="1" applyBorder="1" applyAlignment="1">
      <alignment horizontal="center" wrapText="1"/>
    </xf>
    <xf numFmtId="173" fontId="162" fillId="0" borderId="14" xfId="455" applyNumberFormat="1" applyFont="1" applyBorder="1" applyAlignment="1">
      <alignment horizontal="center" wrapText="1"/>
    </xf>
    <xf numFmtId="173" fontId="161" fillId="0" borderId="31" xfId="455" applyNumberFormat="1" applyFont="1" applyBorder="1" applyAlignment="1">
      <alignment horizontal="center" wrapText="1"/>
    </xf>
    <xf numFmtId="0" fontId="161" fillId="0" borderId="14" xfId="0" applyFont="1" applyBorder="1" applyAlignment="1">
      <alignment horizontal="center" vertical="center" wrapText="1"/>
    </xf>
    <xf numFmtId="0" fontId="161" fillId="0" borderId="8" xfId="0" applyFont="1" applyBorder="1" applyAlignment="1">
      <alignment horizontal="center" wrapText="1"/>
    </xf>
    <xf numFmtId="0" fontId="161" fillId="0" borderId="8" xfId="0" applyFont="1" applyBorder="1" applyAlignment="1">
      <alignment wrapText="1"/>
    </xf>
    <xf numFmtId="0" fontId="161" fillId="0" borderId="1" xfId="0" applyFont="1" applyBorder="1" applyAlignment="1">
      <alignment horizontal="center" vertical="center" wrapText="1"/>
    </xf>
    <xf numFmtId="0" fontId="161" fillId="0" borderId="1" xfId="0" applyFont="1" applyBorder="1" applyAlignment="1">
      <alignment horizontal="center" wrapText="1"/>
    </xf>
    <xf numFmtId="0" fontId="168" fillId="0" borderId="1" xfId="0" applyFont="1" applyBorder="1" applyAlignment="1">
      <alignment horizontal="center" wrapText="1"/>
    </xf>
    <xf numFmtId="0" fontId="13" fillId="0" borderId="0" xfId="0" applyFont="1"/>
    <xf numFmtId="0" fontId="2" fillId="0" borderId="0" xfId="0" applyFont="1"/>
    <xf numFmtId="0" fontId="172" fillId="0" borderId="0" xfId="0" applyFont="1"/>
    <xf numFmtId="173" fontId="161" fillId="0" borderId="8" xfId="0" applyNumberFormat="1" applyFont="1" applyBorder="1" applyAlignment="1">
      <alignment horizontal="center" wrapText="1"/>
    </xf>
    <xf numFmtId="0" fontId="162" fillId="0" borderId="14" xfId="0" applyFont="1" applyBorder="1" applyAlignment="1">
      <alignment horizontal="center" wrapText="1"/>
    </xf>
    <xf numFmtId="0" fontId="183" fillId="0" borderId="14" xfId="0" applyFont="1" applyBorder="1" applyAlignment="1">
      <alignment horizontal="center" wrapText="1"/>
    </xf>
    <xf numFmtId="173" fontId="3" fillId="0" borderId="14" xfId="455" applyNumberFormat="1" applyFont="1" applyBorder="1" applyAlignment="1">
      <alignment horizontal="left" vertical="center" wrapText="1"/>
    </xf>
    <xf numFmtId="173" fontId="173" fillId="0" borderId="0" xfId="455" applyNumberFormat="1" applyFont="1"/>
    <xf numFmtId="0" fontId="12" fillId="0" borderId="0" xfId="0" applyFont="1"/>
    <xf numFmtId="173" fontId="168" fillId="0" borderId="14" xfId="455" applyNumberFormat="1" applyFont="1" applyBorder="1" applyAlignment="1">
      <alignment horizontal="center" vertical="center" wrapText="1"/>
    </xf>
    <xf numFmtId="0" fontId="13" fillId="0" borderId="0" xfId="0" applyFont="1" applyAlignment="1">
      <alignment vertical="center"/>
    </xf>
    <xf numFmtId="0" fontId="161" fillId="0" borderId="31" xfId="0" applyFont="1" applyBorder="1" applyAlignment="1">
      <alignment horizontal="center" vertical="center" wrapText="1"/>
    </xf>
    <xf numFmtId="0" fontId="161" fillId="0" borderId="31" xfId="0" applyFont="1" applyBorder="1" applyAlignment="1">
      <alignment vertical="center" wrapText="1"/>
    </xf>
    <xf numFmtId="173" fontId="168" fillId="0" borderId="31" xfId="455" applyNumberFormat="1" applyFont="1" applyBorder="1" applyAlignment="1">
      <alignment horizontal="center" vertical="center" wrapText="1"/>
    </xf>
    <xf numFmtId="173" fontId="161" fillId="0" borderId="8" xfId="0" applyNumberFormat="1" applyFont="1" applyBorder="1" applyAlignment="1">
      <alignment horizontal="center" vertical="center" wrapText="1"/>
    </xf>
    <xf numFmtId="173" fontId="162" fillId="0" borderId="14" xfId="455" applyNumberFormat="1" applyFont="1" applyBorder="1" applyAlignment="1">
      <alignment horizontal="center" vertical="center" wrapText="1"/>
    </xf>
    <xf numFmtId="0" fontId="3" fillId="0" borderId="0" xfId="1027" applyFont="1"/>
    <xf numFmtId="0" fontId="173" fillId="0" borderId="1" xfId="1027" applyFont="1" applyBorder="1" applyAlignment="1">
      <alignment horizontal="center" vertical="center" wrapText="1"/>
    </xf>
    <xf numFmtId="0" fontId="3" fillId="0" borderId="1" xfId="1027" applyFont="1" applyBorder="1" applyAlignment="1">
      <alignment horizontal="center" vertical="center" wrapText="1"/>
    </xf>
    <xf numFmtId="3" fontId="4" fillId="0" borderId="1" xfId="1027" applyNumberFormat="1" applyFont="1" applyBorder="1"/>
    <xf numFmtId="0" fontId="3" fillId="0" borderId="8" xfId="1027" applyFont="1" applyBorder="1"/>
    <xf numFmtId="0" fontId="3" fillId="0" borderId="8" xfId="1026" applyFont="1" applyFill="1" applyBorder="1" applyAlignment="1">
      <alignment horizontal="left" vertical="center" wrapText="1"/>
    </xf>
    <xf numFmtId="3" fontId="3" fillId="0" borderId="8" xfId="1027" applyNumberFormat="1" applyFont="1" applyBorder="1"/>
    <xf numFmtId="0" fontId="3" fillId="0" borderId="14" xfId="1026" applyFont="1" applyFill="1" applyBorder="1" applyAlignment="1">
      <alignment horizontal="left" vertical="center" wrapText="1"/>
    </xf>
    <xf numFmtId="3" fontId="3" fillId="0" borderId="14" xfId="1027" applyNumberFormat="1" applyFont="1" applyBorder="1"/>
    <xf numFmtId="0" fontId="3" fillId="0" borderId="31" xfId="1026" applyFont="1" applyFill="1" applyBorder="1" applyAlignment="1">
      <alignment horizontal="left" vertical="center" wrapText="1"/>
    </xf>
    <xf numFmtId="3" fontId="3" fillId="0" borderId="31" xfId="1027" applyNumberFormat="1" applyFont="1" applyBorder="1"/>
    <xf numFmtId="0" fontId="4" fillId="0" borderId="0" xfId="1027" applyFont="1"/>
    <xf numFmtId="0" fontId="4" fillId="0" borderId="0" xfId="1027" applyFont="1" applyAlignment="1">
      <alignment horizontal="center" vertical="center" wrapText="1"/>
    </xf>
    <xf numFmtId="0" fontId="4" fillId="0" borderId="0" xfId="1027" applyFont="1" applyAlignment="1">
      <alignment horizontal="right" vertical="top" wrapText="1"/>
    </xf>
    <xf numFmtId="0" fontId="4" fillId="0" borderId="0" xfId="1027" applyFont="1" applyAlignment="1">
      <alignment horizontal="left" vertical="top" wrapText="1"/>
    </xf>
    <xf numFmtId="0" fontId="4" fillId="0" borderId="0" xfId="1027" applyFont="1" applyAlignment="1">
      <alignment horizontal="center" vertical="top"/>
    </xf>
    <xf numFmtId="0" fontId="76" fillId="0" borderId="0" xfId="1027" applyFont="1"/>
    <xf numFmtId="0" fontId="3" fillId="0" borderId="13" xfId="1027" applyFont="1" applyBorder="1" applyAlignment="1">
      <alignment horizontal="center" vertical="center" wrapText="1"/>
    </xf>
    <xf numFmtId="0" fontId="3" fillId="0" borderId="13" xfId="1027" applyFont="1" applyBorder="1" applyAlignment="1">
      <alignment vertical="center" wrapText="1"/>
    </xf>
    <xf numFmtId="0" fontId="3" fillId="0" borderId="14" xfId="1027" applyFont="1" applyBorder="1" applyAlignment="1">
      <alignment horizontal="center" vertical="center" wrapText="1"/>
    </xf>
    <xf numFmtId="0" fontId="3" fillId="0" borderId="14" xfId="1027" applyFont="1" applyBorder="1" applyAlignment="1">
      <alignment vertical="center" wrapText="1"/>
    </xf>
    <xf numFmtId="49" fontId="3" fillId="0" borderId="14" xfId="1027" applyNumberFormat="1" applyFont="1" applyBorder="1" applyAlignment="1">
      <alignment horizontal="center" vertical="center" wrapText="1"/>
    </xf>
    <xf numFmtId="0" fontId="3" fillId="0" borderId="31" xfId="1027" applyFont="1" applyBorder="1" applyAlignment="1">
      <alignment horizontal="center" vertical="center" wrapText="1"/>
    </xf>
    <xf numFmtId="0" fontId="3" fillId="0" borderId="31" xfId="1027" applyFont="1" applyBorder="1" applyAlignment="1">
      <alignment vertical="center" wrapText="1"/>
    </xf>
    <xf numFmtId="0" fontId="2" fillId="0" borderId="0" xfId="1028" applyFont="1"/>
    <xf numFmtId="0" fontId="173" fillId="0" borderId="0" xfId="1028" applyFont="1"/>
    <xf numFmtId="0" fontId="162" fillId="0" borderId="1" xfId="1028" applyFont="1" applyBorder="1" applyAlignment="1">
      <alignment horizontal="center" vertical="center" wrapText="1"/>
    </xf>
    <xf numFmtId="0" fontId="167" fillId="0" borderId="23" xfId="1028" applyFont="1" applyBorder="1" applyAlignment="1">
      <alignment horizontal="center" wrapText="1"/>
    </xf>
    <xf numFmtId="0" fontId="166" fillId="0" borderId="35" xfId="1028" applyFont="1" applyBorder="1" applyAlignment="1">
      <alignment horizontal="center" wrapText="1"/>
    </xf>
    <xf numFmtId="0" fontId="161" fillId="0" borderId="35" xfId="1028" applyFont="1" applyBorder="1" applyAlignment="1">
      <alignment wrapText="1"/>
    </xf>
    <xf numFmtId="173" fontId="168" fillId="0" borderId="35" xfId="455" applyNumberFormat="1" applyFont="1" applyBorder="1" applyAlignment="1">
      <alignment horizontal="center" wrapText="1"/>
    </xf>
    <xf numFmtId="0" fontId="166" fillId="0" borderId="36" xfId="1028" applyFont="1" applyBorder="1" applyAlignment="1">
      <alignment horizontal="center" wrapText="1"/>
    </xf>
    <xf numFmtId="0" fontId="161" fillId="0" borderId="36" xfId="1028" applyFont="1" applyBorder="1" applyAlignment="1">
      <alignment wrapText="1"/>
    </xf>
    <xf numFmtId="173" fontId="168" fillId="0" borderId="36" xfId="455" applyNumberFormat="1" applyFont="1" applyBorder="1" applyAlignment="1">
      <alignment horizontal="center" wrapText="1"/>
    </xf>
    <xf numFmtId="0" fontId="2" fillId="0" borderId="37" xfId="1028" applyFont="1" applyBorder="1"/>
    <xf numFmtId="0" fontId="4" fillId="0" borderId="0" xfId="1028" applyFont="1"/>
    <xf numFmtId="0" fontId="6" fillId="0" borderId="0" xfId="0" applyFont="1" applyAlignment="1">
      <alignment vertical="center"/>
    </xf>
    <xf numFmtId="0" fontId="16" fillId="0" borderId="0" xfId="0" applyFont="1" applyAlignment="1">
      <alignment vertical="center"/>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vertical="center" wrapText="1"/>
    </xf>
    <xf numFmtId="173" fontId="3" fillId="0" borderId="13" xfId="455" applyNumberFormat="1" applyFont="1" applyBorder="1" applyAlignment="1">
      <alignment vertical="center" wrapText="1"/>
    </xf>
    <xf numFmtId="254" fontId="3" fillId="0" borderId="13" xfId="455" applyNumberFormat="1" applyFont="1" applyBorder="1" applyAlignment="1">
      <alignment vertical="center" wrapText="1"/>
    </xf>
    <xf numFmtId="0" fontId="6" fillId="0" borderId="14" xfId="0" applyFont="1" applyBorder="1" applyAlignment="1">
      <alignment horizontal="center" vertical="center" wrapText="1"/>
    </xf>
    <xf numFmtId="0" fontId="6" fillId="0" borderId="14" xfId="0" applyFont="1" applyBorder="1" applyAlignment="1">
      <alignment vertical="center" wrapText="1"/>
    </xf>
    <xf numFmtId="254" fontId="4" fillId="0" borderId="14" xfId="455" applyNumberFormat="1" applyFont="1" applyBorder="1" applyAlignment="1">
      <alignment vertical="center" wrapText="1"/>
    </xf>
    <xf numFmtId="0" fontId="16" fillId="0" borderId="14" xfId="0" applyFont="1" applyBorder="1" applyAlignment="1">
      <alignment horizontal="center" vertical="center" wrapText="1"/>
    </xf>
    <xf numFmtId="0" fontId="16" fillId="0" borderId="14" xfId="0" applyFont="1" applyBorder="1" applyAlignment="1">
      <alignment vertical="center" wrapText="1"/>
    </xf>
    <xf numFmtId="173" fontId="3" fillId="0" borderId="14" xfId="455" applyNumberFormat="1" applyFont="1" applyBorder="1" applyAlignment="1">
      <alignment vertical="center" wrapText="1"/>
    </xf>
    <xf numFmtId="254" fontId="3" fillId="0" borderId="14" xfId="455" applyNumberFormat="1" applyFont="1" applyBorder="1" applyAlignment="1">
      <alignment vertical="center" wrapText="1"/>
    </xf>
    <xf numFmtId="0" fontId="6" fillId="0" borderId="34" xfId="0" applyFont="1" applyBorder="1" applyAlignment="1">
      <alignment horizontal="center" vertical="center" wrapText="1"/>
    </xf>
    <xf numFmtId="0" fontId="6" fillId="0" borderId="34" xfId="0" applyFont="1" applyBorder="1" applyAlignment="1">
      <alignment vertical="center" wrapText="1"/>
    </xf>
    <xf numFmtId="173" fontId="4" fillId="0" borderId="34" xfId="455" applyNumberFormat="1" applyFont="1" applyBorder="1" applyAlignment="1">
      <alignment vertical="center" wrapText="1"/>
    </xf>
    <xf numFmtId="254" fontId="4" fillId="0" borderId="34" xfId="455" applyNumberFormat="1" applyFont="1" applyBorder="1" applyAlignment="1">
      <alignment vertical="center" wrapText="1"/>
    </xf>
    <xf numFmtId="0" fontId="16" fillId="0" borderId="31" xfId="0" applyFont="1" applyBorder="1" applyAlignment="1">
      <alignment horizontal="center" vertical="center" wrapText="1"/>
    </xf>
    <xf numFmtId="0" fontId="16" fillId="0" borderId="31" xfId="0" applyFont="1" applyBorder="1" applyAlignment="1">
      <alignment vertical="center" wrapText="1"/>
    </xf>
    <xf numFmtId="173" fontId="3" fillId="0" borderId="31" xfId="455" applyNumberFormat="1" applyFont="1" applyBorder="1" applyAlignment="1">
      <alignment vertical="center" wrapText="1"/>
    </xf>
    <xf numFmtId="254" fontId="3" fillId="0" borderId="31" xfId="455" applyNumberFormat="1" applyFont="1" applyBorder="1" applyAlignment="1">
      <alignment vertical="center" wrapText="1"/>
    </xf>
    <xf numFmtId="0" fontId="12" fillId="0" borderId="0" xfId="1027" applyFont="1"/>
    <xf numFmtId="173" fontId="161" fillId="0" borderId="13" xfId="0" applyNumberFormat="1" applyFont="1" applyBorder="1" applyAlignment="1">
      <alignment horizontal="center" vertical="center" wrapText="1"/>
    </xf>
    <xf numFmtId="173" fontId="161" fillId="0" borderId="14" xfId="455" applyNumberFormat="1" applyFont="1" applyBorder="1" applyAlignment="1">
      <alignment horizontal="center" vertical="center" wrapText="1"/>
    </xf>
    <xf numFmtId="173" fontId="163" fillId="0" borderId="14" xfId="455" applyNumberFormat="1" applyFont="1" applyBorder="1" applyAlignment="1">
      <alignment horizontal="center" vertical="center" wrapText="1"/>
    </xf>
    <xf numFmtId="3" fontId="20" fillId="0" borderId="13" xfId="0" applyNumberFormat="1" applyFont="1" applyBorder="1" applyAlignment="1">
      <alignment vertical="center" wrapText="1"/>
    </xf>
    <xf numFmtId="3" fontId="173" fillId="0" borderId="14" xfId="0" applyNumberFormat="1" applyFont="1" applyBorder="1" applyAlignment="1">
      <alignment vertical="center" wrapText="1"/>
    </xf>
    <xf numFmtId="3" fontId="186" fillId="0" borderId="14" xfId="0" applyNumberFormat="1" applyFont="1" applyBorder="1" applyAlignment="1">
      <alignment vertical="center" wrapText="1"/>
    </xf>
    <xf numFmtId="3" fontId="173" fillId="0" borderId="14" xfId="0" applyNumberFormat="1" applyFont="1" applyBorder="1" applyAlignment="1">
      <alignment horizontal="right" vertical="center" wrapText="1"/>
    </xf>
    <xf numFmtId="173" fontId="174" fillId="0" borderId="14" xfId="455" applyNumberFormat="1" applyFont="1" applyBorder="1" applyAlignment="1">
      <alignment horizontal="center" vertical="center" wrapText="1"/>
    </xf>
    <xf numFmtId="3" fontId="187" fillId="0" borderId="14" xfId="0" applyNumberFormat="1" applyFont="1" applyBorder="1" applyAlignment="1">
      <alignment vertical="center" wrapText="1"/>
    </xf>
    <xf numFmtId="3" fontId="20" fillId="0" borderId="31" xfId="0" applyNumberFormat="1" applyFont="1" applyBorder="1" applyAlignment="1">
      <alignment vertical="center" wrapText="1"/>
    </xf>
    <xf numFmtId="0" fontId="3" fillId="0" borderId="0" xfId="0" applyFont="1" applyAlignment="1"/>
    <xf numFmtId="0" fontId="6" fillId="0" borderId="8" xfId="0" applyFont="1" applyBorder="1" applyAlignment="1">
      <alignment horizontal="center" vertical="center" wrapText="1"/>
    </xf>
    <xf numFmtId="173" fontId="20" fillId="0" borderId="8" xfId="455" applyNumberFormat="1" applyFont="1" applyBorder="1" applyAlignment="1">
      <alignment horizontal="center" vertical="center" wrapText="1"/>
    </xf>
    <xf numFmtId="173" fontId="173" fillId="0" borderId="14" xfId="455" applyNumberFormat="1" applyFont="1" applyBorder="1" applyAlignment="1">
      <alignment horizontal="center" vertical="center" wrapText="1"/>
    </xf>
    <xf numFmtId="3" fontId="4" fillId="0" borderId="0" xfId="1029" applyNumberFormat="1" applyFont="1" applyFill="1" applyAlignment="1">
      <alignment horizontal="right" vertical="center" wrapText="1"/>
    </xf>
    <xf numFmtId="1" fontId="4" fillId="0" borderId="0" xfId="1029" applyNumberFormat="1" applyFont="1" applyFill="1" applyAlignment="1">
      <alignment horizontal="center" vertical="center" wrapText="1"/>
    </xf>
    <xf numFmtId="3" fontId="4" fillId="0" borderId="0" xfId="1029" applyNumberFormat="1" applyFont="1" applyFill="1" applyAlignment="1">
      <alignment horizontal="center" vertical="center" wrapText="1"/>
    </xf>
    <xf numFmtId="1" fontId="3" fillId="0" borderId="0" xfId="1029" applyNumberFormat="1" applyFont="1" applyFill="1" applyAlignment="1">
      <alignment vertical="center"/>
    </xf>
    <xf numFmtId="255" fontId="3" fillId="0" borderId="32" xfId="1029" applyNumberFormat="1" applyFont="1" applyFill="1" applyBorder="1" applyAlignment="1">
      <alignment horizontal="center" vertical="center" wrapText="1"/>
    </xf>
    <xf numFmtId="1" fontId="3" fillId="0" borderId="32" xfId="1029" applyNumberFormat="1" applyFont="1" applyFill="1" applyBorder="1" applyAlignment="1">
      <alignment horizontal="left" vertical="center" wrapText="1"/>
    </xf>
    <xf numFmtId="3" fontId="3" fillId="0" borderId="32" xfId="1029" applyNumberFormat="1" applyFont="1" applyFill="1" applyBorder="1" applyAlignment="1">
      <alignment horizontal="right" vertical="center" wrapText="1"/>
    </xf>
    <xf numFmtId="3" fontId="3" fillId="0" borderId="0" xfId="1029" applyNumberFormat="1" applyFont="1" applyFill="1" applyBorder="1" applyAlignment="1">
      <alignment horizontal="right" vertical="center" wrapText="1"/>
    </xf>
    <xf numFmtId="1" fontId="3" fillId="0" borderId="0" xfId="1029" applyNumberFormat="1" applyFont="1" applyFill="1" applyBorder="1" applyAlignment="1">
      <alignment horizontal="center" vertical="center" wrapText="1"/>
    </xf>
    <xf numFmtId="3" fontId="3" fillId="0" borderId="0" xfId="1029" applyNumberFormat="1" applyFont="1" applyFill="1" applyBorder="1" applyAlignment="1">
      <alignment horizontal="center" vertical="center" wrapText="1"/>
    </xf>
    <xf numFmtId="3" fontId="4" fillId="0" borderId="0" xfId="1029" applyNumberFormat="1" applyFont="1" applyFill="1" applyBorder="1" applyAlignment="1">
      <alignment horizontal="center" vertical="center" wrapText="1"/>
    </xf>
    <xf numFmtId="3" fontId="4" fillId="0" borderId="1" xfId="1029" applyNumberFormat="1" applyFont="1" applyFill="1" applyBorder="1" applyAlignment="1">
      <alignment horizontal="center" vertical="center" wrapText="1"/>
    </xf>
    <xf numFmtId="255" fontId="4" fillId="0" borderId="1" xfId="1029" applyNumberFormat="1" applyFont="1" applyFill="1" applyBorder="1" applyAlignment="1">
      <alignment horizontal="center" vertical="center" wrapText="1"/>
    </xf>
    <xf numFmtId="255" fontId="4" fillId="0" borderId="7" xfId="1029" applyNumberFormat="1" applyFont="1" applyFill="1" applyBorder="1" applyAlignment="1">
      <alignment horizontal="center" vertical="center" wrapText="1"/>
    </xf>
    <xf numFmtId="3" fontId="4" fillId="0" borderId="7" xfId="1029" applyNumberFormat="1" applyFont="1" applyFill="1" applyBorder="1" applyAlignment="1">
      <alignment horizontal="center" vertical="center" wrapText="1"/>
    </xf>
    <xf numFmtId="3" fontId="4" fillId="0" borderId="7" xfId="1029" applyNumberFormat="1" applyFont="1" applyFill="1" applyBorder="1" applyAlignment="1">
      <alignment horizontal="right" vertical="center" wrapText="1"/>
    </xf>
    <xf numFmtId="255" fontId="4" fillId="0" borderId="14" xfId="1029" applyNumberFormat="1" applyFont="1" applyFill="1" applyBorder="1" applyAlignment="1">
      <alignment horizontal="center" vertical="center" wrapText="1"/>
    </xf>
    <xf numFmtId="3" fontId="4" fillId="0" borderId="14" xfId="1029" applyNumberFormat="1" applyFont="1" applyFill="1" applyBorder="1" applyAlignment="1">
      <alignment horizontal="center" vertical="center" wrapText="1"/>
    </xf>
    <xf numFmtId="3" fontId="4" fillId="0" borderId="14" xfId="1029" applyNumberFormat="1" applyFont="1" applyFill="1" applyBorder="1" applyAlignment="1">
      <alignment horizontal="right" vertical="center" wrapText="1"/>
    </xf>
    <xf numFmtId="49" fontId="3" fillId="0" borderId="14" xfId="675" applyNumberFormat="1" applyFont="1" applyBorder="1" applyAlignment="1">
      <alignment horizontal="justify" vertical="center" wrapText="1"/>
    </xf>
    <xf numFmtId="3" fontId="3" fillId="0" borderId="14" xfId="1029" applyNumberFormat="1" applyFont="1" applyFill="1" applyBorder="1" applyAlignment="1">
      <alignment horizontal="right" vertical="center" wrapText="1"/>
    </xf>
    <xf numFmtId="3" fontId="3" fillId="0" borderId="14" xfId="1029" applyNumberFormat="1" applyFont="1" applyFill="1" applyBorder="1" applyAlignment="1">
      <alignment horizontal="center" vertical="center" wrapText="1"/>
    </xf>
    <xf numFmtId="3" fontId="173" fillId="0" borderId="14" xfId="675" applyNumberFormat="1" applyFont="1" applyBorder="1" applyAlignment="1">
      <alignment vertical="center" wrapText="1"/>
    </xf>
    <xf numFmtId="1" fontId="3" fillId="0" borderId="0" xfId="1029" applyNumberFormat="1" applyFont="1" applyFill="1" applyAlignment="1">
      <alignment horizontal="justify" vertical="center" wrapText="1"/>
    </xf>
    <xf numFmtId="3" fontId="11" fillId="0" borderId="14" xfId="1029" applyNumberFormat="1" applyFont="1" applyFill="1" applyBorder="1" applyAlignment="1">
      <alignment horizontal="right" vertical="center" wrapText="1"/>
    </xf>
    <xf numFmtId="3" fontId="11" fillId="0" borderId="14" xfId="1029" applyNumberFormat="1" applyFont="1" applyFill="1" applyBorder="1" applyAlignment="1">
      <alignment horizontal="center" vertical="center" wrapText="1"/>
    </xf>
    <xf numFmtId="3" fontId="12" fillId="0" borderId="14" xfId="1029" applyNumberFormat="1" applyFont="1" applyFill="1" applyBorder="1" applyAlignment="1">
      <alignment vertical="center" wrapText="1"/>
    </xf>
    <xf numFmtId="1" fontId="11" fillId="0" borderId="0" xfId="1029" applyNumberFormat="1" applyFont="1" applyFill="1" applyAlignment="1">
      <alignment vertical="center"/>
    </xf>
    <xf numFmtId="1" fontId="11" fillId="0" borderId="0" xfId="1029" applyNumberFormat="1" applyFont="1" applyFill="1" applyAlignment="1">
      <alignment horizontal="justify" vertical="center" wrapText="1"/>
    </xf>
    <xf numFmtId="49" fontId="3" fillId="0" borderId="31" xfId="675" applyNumberFormat="1" applyFont="1" applyBorder="1" applyAlignment="1">
      <alignment horizontal="justify" vertical="center" wrapText="1"/>
    </xf>
    <xf numFmtId="3" fontId="3" fillId="0" borderId="31" xfId="1029" applyNumberFormat="1" applyFont="1" applyFill="1" applyBorder="1" applyAlignment="1">
      <alignment horizontal="right" vertical="center" wrapText="1"/>
    </xf>
    <xf numFmtId="3" fontId="11" fillId="0" borderId="31" xfId="1029" applyNumberFormat="1" applyFont="1" applyFill="1" applyBorder="1" applyAlignment="1">
      <alignment horizontal="right" vertical="center" wrapText="1"/>
    </xf>
    <xf numFmtId="3" fontId="11" fillId="0" borderId="31" xfId="1029" applyNumberFormat="1" applyFont="1" applyFill="1" applyBorder="1" applyAlignment="1">
      <alignment horizontal="center" vertical="center" wrapText="1"/>
    </xf>
    <xf numFmtId="3" fontId="173" fillId="0" borderId="31" xfId="675" applyNumberFormat="1" applyFont="1" applyBorder="1" applyAlignment="1">
      <alignment vertical="center" wrapText="1"/>
    </xf>
    <xf numFmtId="1" fontId="11" fillId="0" borderId="0" xfId="1029" applyNumberFormat="1" applyFont="1" applyFill="1" applyAlignment="1">
      <alignment horizontal="left" vertical="center" wrapText="1"/>
    </xf>
    <xf numFmtId="3" fontId="11" fillId="0" borderId="0" xfId="1029" applyNumberFormat="1" applyFont="1" applyFill="1" applyAlignment="1">
      <alignment horizontal="right" vertical="center" wrapText="1"/>
    </xf>
    <xf numFmtId="1" fontId="11" fillId="0" borderId="0" xfId="1029" applyNumberFormat="1" applyFont="1" applyFill="1" applyAlignment="1">
      <alignment horizontal="center" vertical="center" wrapText="1"/>
    </xf>
    <xf numFmtId="3" fontId="11" fillId="0" borderId="0" xfId="1029" applyNumberFormat="1" applyFont="1" applyFill="1" applyAlignment="1">
      <alignment horizontal="center" vertical="center" wrapText="1"/>
    </xf>
    <xf numFmtId="1" fontId="12" fillId="0" borderId="0" xfId="1029" applyNumberFormat="1" applyFont="1" applyFill="1" applyAlignment="1">
      <alignment horizontal="center" vertical="center" wrapText="1"/>
    </xf>
    <xf numFmtId="1" fontId="3" fillId="0" borderId="0" xfId="1029" applyNumberFormat="1" applyFont="1" applyFill="1" applyAlignment="1">
      <alignment horizontal="left" vertical="center" wrapText="1"/>
    </xf>
    <xf numFmtId="3" fontId="3" fillId="0" borderId="0" xfId="1029" applyNumberFormat="1" applyFont="1" applyFill="1" applyAlignment="1">
      <alignment horizontal="right" vertical="center" wrapText="1"/>
    </xf>
    <xf numFmtId="1" fontId="3" fillId="0" borderId="0" xfId="1029" applyNumberFormat="1" applyFont="1" applyFill="1" applyAlignment="1">
      <alignment horizontal="center" vertical="center" wrapText="1"/>
    </xf>
    <xf numFmtId="3" fontId="3" fillId="0" borderId="0" xfId="1029" applyNumberFormat="1" applyFont="1" applyFill="1" applyAlignment="1">
      <alignment horizontal="center" vertical="center" wrapText="1"/>
    </xf>
    <xf numFmtId="255" fontId="3" fillId="0" borderId="0" xfId="1029" applyNumberFormat="1" applyFont="1" applyFill="1" applyAlignment="1">
      <alignment horizontal="center" vertical="center" wrapText="1"/>
    </xf>
    <xf numFmtId="255" fontId="3" fillId="0" borderId="14" xfId="1029" applyNumberFormat="1" applyFont="1" applyFill="1" applyBorder="1" applyAlignment="1">
      <alignment horizontal="center" vertical="center" wrapText="1"/>
    </xf>
    <xf numFmtId="1" fontId="3" fillId="0" borderId="14" xfId="1029" applyNumberFormat="1" applyFont="1" applyFill="1" applyBorder="1" applyAlignment="1">
      <alignment horizontal="left" vertical="center" wrapText="1"/>
    </xf>
    <xf numFmtId="3" fontId="3" fillId="0" borderId="14" xfId="1029" applyNumberFormat="1" applyFont="1" applyFill="1" applyBorder="1" applyAlignment="1">
      <alignment vertical="center"/>
    </xf>
    <xf numFmtId="0" fontId="3" fillId="0" borderId="14" xfId="1030" applyFont="1" applyFill="1" applyBorder="1" applyAlignment="1">
      <alignment horizontal="left" vertical="center" wrapText="1"/>
    </xf>
    <xf numFmtId="3" fontId="3" fillId="0" borderId="14" xfId="1030" applyNumberFormat="1" applyFont="1" applyFill="1" applyBorder="1" applyAlignment="1">
      <alignment horizontal="right" vertical="center" wrapText="1"/>
    </xf>
    <xf numFmtId="3" fontId="3" fillId="0" borderId="14" xfId="1030" applyNumberFormat="1" applyFont="1" applyFill="1" applyBorder="1" applyAlignment="1">
      <alignment vertical="center" wrapText="1"/>
    </xf>
    <xf numFmtId="0" fontId="3" fillId="0" borderId="0" xfId="1030" applyFont="1" applyFill="1" applyAlignment="1">
      <alignment vertical="center" wrapText="1"/>
    </xf>
    <xf numFmtId="1" fontId="3" fillId="0" borderId="0" xfId="1031" applyNumberFormat="1" applyFont="1" applyFill="1" applyAlignment="1">
      <alignment vertical="center"/>
    </xf>
    <xf numFmtId="3" fontId="3" fillId="0" borderId="14" xfId="1030" applyNumberFormat="1" applyFont="1" applyFill="1" applyBorder="1" applyAlignment="1">
      <alignment horizontal="left" vertical="center" wrapText="1"/>
    </xf>
    <xf numFmtId="0" fontId="3" fillId="0" borderId="14" xfId="1032" applyFont="1" applyFill="1" applyBorder="1" applyAlignment="1">
      <alignment horizontal="left" vertical="center" wrapText="1"/>
    </xf>
    <xf numFmtId="3" fontId="3" fillId="0" borderId="14" xfId="1032" applyNumberFormat="1" applyFont="1" applyFill="1" applyBorder="1" applyAlignment="1">
      <alignment horizontal="right" vertical="center" wrapText="1"/>
    </xf>
    <xf numFmtId="255" fontId="3" fillId="0" borderId="31" xfId="1029" applyNumberFormat="1" applyFont="1" applyFill="1" applyBorder="1" applyAlignment="1">
      <alignment horizontal="center" vertical="center" wrapText="1"/>
    </xf>
    <xf numFmtId="1" fontId="20" fillId="0" borderId="0" xfId="1029" applyNumberFormat="1" applyFont="1" applyFill="1" applyAlignment="1">
      <alignment horizontal="center" vertical="center" wrapText="1"/>
    </xf>
    <xf numFmtId="1" fontId="20" fillId="0" borderId="0" xfId="1029" applyNumberFormat="1" applyFont="1" applyFill="1" applyAlignment="1">
      <alignment vertical="center"/>
    </xf>
    <xf numFmtId="173" fontId="20" fillId="0" borderId="0" xfId="1033" applyNumberFormat="1" applyFont="1" applyFill="1" applyAlignment="1">
      <alignment horizontal="right" vertical="center"/>
    </xf>
    <xf numFmtId="1" fontId="173" fillId="0" borderId="0" xfId="1029" applyNumberFormat="1" applyFont="1" applyFill="1" applyAlignment="1">
      <alignment vertical="center"/>
    </xf>
    <xf numFmtId="255" fontId="173" fillId="0" borderId="0" xfId="1029" applyNumberFormat="1" applyFont="1" applyFill="1" applyBorder="1" applyAlignment="1">
      <alignment horizontal="center" vertical="center" wrapText="1"/>
    </xf>
    <xf numFmtId="1" fontId="173" fillId="0" borderId="0" xfId="1029" applyNumberFormat="1" applyFont="1" applyFill="1" applyBorder="1" applyAlignment="1">
      <alignment horizontal="justify" vertical="center" wrapText="1"/>
    </xf>
    <xf numFmtId="1" fontId="173" fillId="0" borderId="0" xfId="1029" applyNumberFormat="1" applyFont="1" applyFill="1" applyBorder="1" applyAlignment="1">
      <alignment horizontal="center" vertical="center" wrapText="1"/>
    </xf>
    <xf numFmtId="1" fontId="173" fillId="0" borderId="0" xfId="1029" applyNumberFormat="1" applyFont="1" applyFill="1" applyBorder="1" applyAlignment="1">
      <alignment vertical="center"/>
    </xf>
    <xf numFmtId="173" fontId="173" fillId="0" borderId="0" xfId="1033" applyNumberFormat="1" applyFont="1" applyFill="1" applyBorder="1" applyAlignment="1">
      <alignment horizontal="right" vertical="center"/>
    </xf>
    <xf numFmtId="3" fontId="20" fillId="0" borderId="0" xfId="1029" applyNumberFormat="1" applyFont="1" applyFill="1" applyBorder="1" applyAlignment="1">
      <alignment horizontal="center" vertical="center" wrapText="1"/>
    </xf>
    <xf numFmtId="255" fontId="20" fillId="0" borderId="13" xfId="1029" applyNumberFormat="1" applyFont="1" applyFill="1" applyBorder="1" applyAlignment="1">
      <alignment horizontal="center" vertical="center" wrapText="1"/>
    </xf>
    <xf numFmtId="3" fontId="20" fillId="0" borderId="13" xfId="1029" applyNumberFormat="1" applyFont="1" applyFill="1" applyBorder="1" applyAlignment="1">
      <alignment horizontal="center" vertical="center" wrapText="1"/>
    </xf>
    <xf numFmtId="173" fontId="20" fillId="0" borderId="13" xfId="1033" applyNumberFormat="1" applyFont="1" applyFill="1" applyBorder="1" applyAlignment="1">
      <alignment horizontal="center" vertical="center" wrapText="1"/>
    </xf>
    <xf numFmtId="3" fontId="20" fillId="0" borderId="1" xfId="1029" applyNumberFormat="1" applyFont="1" applyFill="1" applyBorder="1" applyAlignment="1">
      <alignment horizontal="center" vertical="center" wrapText="1"/>
    </xf>
    <xf numFmtId="255" fontId="20" fillId="0" borderId="14" xfId="1029" applyNumberFormat="1" applyFont="1" applyFill="1" applyBorder="1" applyAlignment="1">
      <alignment horizontal="center" vertical="center" wrapText="1"/>
    </xf>
    <xf numFmtId="3" fontId="20" fillId="0" borderId="14" xfId="1029" applyNumberFormat="1" applyFont="1" applyFill="1" applyBorder="1" applyAlignment="1">
      <alignment horizontal="left" vertical="center" wrapText="1"/>
    </xf>
    <xf numFmtId="3" fontId="20" fillId="0" borderId="14" xfId="1029" applyNumberFormat="1" applyFont="1" applyFill="1" applyBorder="1" applyAlignment="1">
      <alignment horizontal="center" vertical="center" wrapText="1"/>
    </xf>
    <xf numFmtId="173" fontId="20" fillId="0" borderId="14" xfId="1033" applyNumberFormat="1" applyFont="1" applyFill="1" applyBorder="1" applyAlignment="1">
      <alignment horizontal="right" vertical="center"/>
    </xf>
    <xf numFmtId="173" fontId="20" fillId="0" borderId="1" xfId="1033" applyNumberFormat="1" applyFont="1" applyFill="1" applyBorder="1" applyAlignment="1">
      <alignment horizontal="right" vertical="center"/>
    </xf>
    <xf numFmtId="1" fontId="20" fillId="0" borderId="14" xfId="1029" applyNumberFormat="1" applyFont="1" applyFill="1" applyBorder="1" applyAlignment="1">
      <alignment horizontal="justify" vertical="center" wrapText="1"/>
    </xf>
    <xf numFmtId="1" fontId="20" fillId="0" borderId="14" xfId="1029" applyNumberFormat="1" applyFont="1" applyFill="1" applyBorder="1" applyAlignment="1">
      <alignment horizontal="center" vertical="center" wrapText="1"/>
    </xf>
    <xf numFmtId="173" fontId="20" fillId="0" borderId="14" xfId="1034" applyNumberFormat="1" applyFont="1" applyFill="1" applyBorder="1" applyAlignment="1">
      <alignment horizontal="center" vertical="center" wrapText="1"/>
    </xf>
    <xf numFmtId="173" fontId="20" fillId="0" borderId="14" xfId="1033" quotePrefix="1" applyNumberFormat="1" applyFont="1" applyFill="1" applyBorder="1" applyAlignment="1">
      <alignment horizontal="right" vertical="center"/>
    </xf>
    <xf numFmtId="173" fontId="20" fillId="0" borderId="14" xfId="1034" quotePrefix="1" applyNumberFormat="1" applyFont="1" applyFill="1" applyBorder="1" applyAlignment="1">
      <alignment horizontal="right" vertical="center"/>
    </xf>
    <xf numFmtId="173" fontId="20" fillId="0" borderId="1" xfId="1033" quotePrefix="1" applyNumberFormat="1" applyFont="1" applyFill="1" applyBorder="1" applyAlignment="1">
      <alignment horizontal="justify" vertical="center" wrapText="1"/>
    </xf>
    <xf numFmtId="3" fontId="20" fillId="0" borderId="0" xfId="1029" applyNumberFormat="1" applyFont="1" applyFill="1" applyBorder="1" applyAlignment="1">
      <alignment vertical="center" wrapText="1"/>
    </xf>
    <xf numFmtId="255" fontId="20" fillId="0" borderId="14" xfId="1035" applyNumberFormat="1" applyFont="1" applyFill="1" applyBorder="1" applyAlignment="1">
      <alignment horizontal="center" vertical="center" wrapText="1"/>
    </xf>
    <xf numFmtId="3" fontId="20" fillId="0" borderId="14" xfId="1035" applyNumberFormat="1" applyFont="1" applyFill="1" applyBorder="1" applyAlignment="1">
      <alignment horizontal="justify" vertical="center" wrapText="1"/>
    </xf>
    <xf numFmtId="3" fontId="20" fillId="0" borderId="14" xfId="1029" quotePrefix="1" applyNumberFormat="1" applyFont="1" applyFill="1" applyBorder="1" applyAlignment="1">
      <alignment horizontal="center" vertical="center" wrapText="1"/>
    </xf>
    <xf numFmtId="3" fontId="20" fillId="0" borderId="14" xfId="1035" applyNumberFormat="1" applyFont="1" applyFill="1" applyBorder="1" applyAlignment="1">
      <alignment horizontal="center" vertical="center" wrapText="1"/>
    </xf>
    <xf numFmtId="173" fontId="20" fillId="0" borderId="1" xfId="1036" applyNumberFormat="1" applyFont="1" applyFill="1" applyBorder="1" applyAlignment="1">
      <alignment horizontal="justify" vertical="center" wrapText="1"/>
    </xf>
    <xf numFmtId="0" fontId="20" fillId="0" borderId="0" xfId="1030" applyFont="1" applyFill="1" applyAlignment="1">
      <alignment vertical="center" wrapText="1"/>
    </xf>
    <xf numFmtId="1" fontId="173" fillId="0" borderId="0" xfId="1031" applyNumberFormat="1" applyFont="1" applyFill="1" applyAlignment="1">
      <alignment vertical="center"/>
    </xf>
    <xf numFmtId="255" fontId="173" fillId="0" borderId="14" xfId="1035" applyNumberFormat="1" applyFont="1" applyFill="1" applyBorder="1" applyAlignment="1">
      <alignment horizontal="center" vertical="center" wrapText="1"/>
    </xf>
    <xf numFmtId="0" fontId="173" fillId="0" borderId="14" xfId="1037" applyFont="1" applyFill="1" applyBorder="1" applyAlignment="1">
      <alignment horizontal="justify" vertical="center" wrapText="1"/>
    </xf>
    <xf numFmtId="3" fontId="173" fillId="0" borderId="14" xfId="1029" quotePrefix="1" applyNumberFormat="1" applyFont="1" applyFill="1" applyBorder="1" applyAlignment="1">
      <alignment horizontal="center" vertical="center" wrapText="1"/>
    </xf>
    <xf numFmtId="0" fontId="173" fillId="0" borderId="14" xfId="1037" applyFont="1" applyFill="1" applyBorder="1" applyAlignment="1">
      <alignment horizontal="center" vertical="center" wrapText="1"/>
    </xf>
    <xf numFmtId="173" fontId="173" fillId="0" borderId="14" xfId="1034" quotePrefix="1" applyNumberFormat="1" applyFont="1" applyFill="1" applyBorder="1" applyAlignment="1">
      <alignment horizontal="right" vertical="center"/>
    </xf>
    <xf numFmtId="3" fontId="173" fillId="0" borderId="14" xfId="1029" quotePrefix="1" applyNumberFormat="1" applyFont="1" applyFill="1" applyBorder="1" applyAlignment="1">
      <alignment vertical="center" wrapText="1"/>
    </xf>
    <xf numFmtId="173" fontId="173" fillId="0" borderId="14" xfId="1033" applyNumberFormat="1" applyFont="1" applyFill="1" applyBorder="1" applyAlignment="1">
      <alignment horizontal="right" vertical="center"/>
    </xf>
    <xf numFmtId="173" fontId="173" fillId="0" borderId="1" xfId="1036" applyNumberFormat="1" applyFont="1" applyFill="1" applyBorder="1" applyAlignment="1">
      <alignment horizontal="justify" vertical="center" wrapText="1"/>
    </xf>
    <xf numFmtId="0" fontId="173" fillId="0" borderId="0" xfId="1030" applyFont="1" applyFill="1" applyAlignment="1">
      <alignment vertical="center" wrapText="1"/>
    </xf>
    <xf numFmtId="173" fontId="173" fillId="0" borderId="14" xfId="1038" applyNumberFormat="1" applyFont="1" applyFill="1" applyBorder="1" applyAlignment="1">
      <alignment horizontal="right" vertical="center"/>
    </xf>
    <xf numFmtId="1" fontId="20" fillId="0" borderId="0" xfId="1031" applyNumberFormat="1" applyFont="1" applyFill="1" applyAlignment="1">
      <alignment vertical="center"/>
    </xf>
    <xf numFmtId="0" fontId="20" fillId="0" borderId="14" xfId="1037" applyFont="1" applyFill="1" applyBorder="1" applyAlignment="1">
      <alignment horizontal="justify" vertical="center" wrapText="1"/>
    </xf>
    <xf numFmtId="257" fontId="20" fillId="0" borderId="14" xfId="1034" applyNumberFormat="1" applyFont="1" applyFill="1" applyBorder="1" applyAlignment="1">
      <alignment horizontal="center" vertical="center" wrapText="1"/>
    </xf>
    <xf numFmtId="0" fontId="20" fillId="0" borderId="14" xfId="1037" applyFont="1" applyFill="1" applyBorder="1" applyAlignment="1">
      <alignment horizontal="center" vertical="center" wrapText="1"/>
    </xf>
    <xf numFmtId="173" fontId="20" fillId="0" borderId="14" xfId="1034" applyNumberFormat="1" applyFont="1" applyFill="1" applyBorder="1" applyAlignment="1">
      <alignment horizontal="right" vertical="center"/>
    </xf>
    <xf numFmtId="255" fontId="173" fillId="0" borderId="14" xfId="1029" applyNumberFormat="1" applyFont="1" applyFill="1" applyBorder="1" applyAlignment="1">
      <alignment horizontal="center" vertical="center" wrapText="1"/>
    </xf>
    <xf numFmtId="257" fontId="173" fillId="0" borderId="14" xfId="1034" applyNumberFormat="1" applyFont="1" applyFill="1" applyBorder="1" applyAlignment="1">
      <alignment vertical="center" wrapText="1"/>
    </xf>
    <xf numFmtId="173" fontId="20" fillId="0" borderId="14" xfId="1033" applyNumberFormat="1" applyFont="1" applyFill="1" applyBorder="1" applyAlignment="1">
      <alignment vertical="center"/>
    </xf>
    <xf numFmtId="173" fontId="173" fillId="0" borderId="14" xfId="1034" applyNumberFormat="1" applyFont="1" applyFill="1" applyBorder="1" applyAlignment="1">
      <alignment horizontal="right" vertical="center"/>
    </xf>
    <xf numFmtId="257" fontId="173" fillId="0" borderId="14" xfId="1034" quotePrefix="1" applyNumberFormat="1" applyFont="1" applyFill="1" applyBorder="1" applyAlignment="1">
      <alignment vertical="center" wrapText="1"/>
    </xf>
    <xf numFmtId="257" fontId="173" fillId="0" borderId="14" xfId="1034" applyNumberFormat="1" applyFont="1" applyFill="1" applyBorder="1" applyAlignment="1">
      <alignment horizontal="center" vertical="center" wrapText="1"/>
    </xf>
    <xf numFmtId="49" fontId="173" fillId="0" borderId="14" xfId="1034" applyNumberFormat="1" applyFont="1" applyFill="1" applyBorder="1" applyAlignment="1">
      <alignment horizontal="center" vertical="center" wrapText="1"/>
    </xf>
    <xf numFmtId="255" fontId="20" fillId="0" borderId="14" xfId="1030" applyNumberFormat="1" applyFont="1" applyFill="1" applyBorder="1" applyAlignment="1">
      <alignment horizontal="center" vertical="center" wrapText="1"/>
    </xf>
    <xf numFmtId="0" fontId="20" fillId="0" borderId="14" xfId="1032" applyFont="1" applyFill="1" applyBorder="1" applyAlignment="1">
      <alignment vertical="center" wrapText="1"/>
    </xf>
    <xf numFmtId="255" fontId="173" fillId="0" borderId="14" xfId="1030" applyNumberFormat="1" applyFont="1" applyFill="1" applyBorder="1" applyAlignment="1">
      <alignment horizontal="center" vertical="center" wrapText="1"/>
    </xf>
    <xf numFmtId="3" fontId="173" fillId="0" borderId="14" xfId="1039" applyNumberFormat="1" applyFont="1" applyFill="1" applyBorder="1" applyAlignment="1">
      <alignment horizontal="justify" vertical="center" wrapText="1"/>
    </xf>
    <xf numFmtId="0" fontId="173" fillId="0" borderId="14" xfId="1032" applyFont="1" applyFill="1" applyBorder="1" applyAlignment="1">
      <alignment vertical="center" wrapText="1"/>
    </xf>
    <xf numFmtId="0" fontId="173" fillId="0" borderId="14" xfId="1030" applyFont="1" applyFill="1" applyBorder="1" applyAlignment="1">
      <alignment horizontal="center" vertical="center" wrapText="1"/>
    </xf>
    <xf numFmtId="3" fontId="173" fillId="0" borderId="14" xfId="1040" applyNumberFormat="1" applyFont="1" applyFill="1" applyBorder="1" applyAlignment="1">
      <alignment horizontal="justify" vertical="center" wrapText="1"/>
    </xf>
    <xf numFmtId="0" fontId="173" fillId="0" borderId="14" xfId="1032" applyFont="1" applyFill="1" applyBorder="1" applyAlignment="1">
      <alignment horizontal="center" vertical="center" wrapText="1"/>
    </xf>
    <xf numFmtId="1" fontId="173" fillId="0" borderId="14" xfId="1029" applyNumberFormat="1" applyFont="1" applyFill="1" applyBorder="1" applyAlignment="1">
      <alignment horizontal="justify" vertical="center" wrapText="1"/>
    </xf>
    <xf numFmtId="0" fontId="20" fillId="0" borderId="14" xfId="1032" applyFont="1" applyFill="1" applyBorder="1" applyAlignment="1">
      <alignment horizontal="center" vertical="center" wrapText="1"/>
    </xf>
    <xf numFmtId="3" fontId="173" fillId="0" borderId="14" xfId="1032" applyNumberFormat="1" applyFont="1" applyFill="1" applyBorder="1" applyAlignment="1">
      <alignment horizontal="justify" vertical="center" wrapText="1"/>
    </xf>
    <xf numFmtId="1" fontId="173" fillId="0" borderId="14" xfId="1031" applyNumberFormat="1" applyFont="1" applyFill="1" applyBorder="1" applyAlignment="1">
      <alignment vertical="center"/>
    </xf>
    <xf numFmtId="3" fontId="20" fillId="0" borderId="14" xfId="1032" applyNumberFormat="1" applyFont="1" applyFill="1" applyBorder="1" applyAlignment="1">
      <alignment horizontal="justify" vertical="center" wrapText="1"/>
    </xf>
    <xf numFmtId="255" fontId="190" fillId="0" borderId="14" xfId="1030" applyNumberFormat="1" applyFont="1" applyFill="1" applyBorder="1" applyAlignment="1">
      <alignment horizontal="center" vertical="center" wrapText="1"/>
    </xf>
    <xf numFmtId="3" fontId="190" fillId="0" borderId="14" xfId="1040" applyNumberFormat="1" applyFont="1" applyFill="1" applyBorder="1" applyAlignment="1">
      <alignment horizontal="justify" vertical="center" wrapText="1"/>
    </xf>
    <xf numFmtId="0" fontId="190" fillId="0" borderId="14" xfId="1032" applyFont="1" applyFill="1" applyBorder="1" applyAlignment="1">
      <alignment vertical="center" wrapText="1"/>
    </xf>
    <xf numFmtId="257" fontId="190" fillId="0" borderId="14" xfId="1034" applyNumberFormat="1" applyFont="1" applyFill="1" applyBorder="1" applyAlignment="1">
      <alignment horizontal="center" vertical="center" wrapText="1"/>
    </xf>
    <xf numFmtId="173" fontId="190" fillId="0" borderId="14" xfId="1033" applyNumberFormat="1" applyFont="1" applyFill="1" applyBorder="1" applyAlignment="1">
      <alignment horizontal="right" vertical="center"/>
    </xf>
    <xf numFmtId="173" fontId="190" fillId="0" borderId="1" xfId="1036" applyNumberFormat="1" applyFont="1" applyFill="1" applyBorder="1" applyAlignment="1">
      <alignment horizontal="justify" vertical="center" wrapText="1"/>
    </xf>
    <xf numFmtId="0" fontId="190" fillId="0" borderId="0" xfId="1030" applyFont="1" applyFill="1" applyAlignment="1">
      <alignment vertical="center" wrapText="1"/>
    </xf>
    <xf numFmtId="1" fontId="190" fillId="0" borderId="0" xfId="1031" applyNumberFormat="1" applyFont="1" applyFill="1" applyAlignment="1">
      <alignment vertical="center"/>
    </xf>
    <xf numFmtId="255" fontId="190" fillId="0" borderId="14" xfId="1029" applyNumberFormat="1" applyFont="1" applyFill="1" applyBorder="1" applyAlignment="1">
      <alignment horizontal="center" vertical="center" wrapText="1"/>
    </xf>
    <xf numFmtId="3" fontId="190" fillId="0" borderId="14" xfId="1035" applyNumberFormat="1" applyFont="1" applyFill="1" applyBorder="1" applyAlignment="1">
      <alignment horizontal="justify" vertical="center" wrapText="1"/>
    </xf>
    <xf numFmtId="1" fontId="190" fillId="0" borderId="14" xfId="1029" applyNumberFormat="1" applyFont="1" applyFill="1" applyBorder="1" applyAlignment="1">
      <alignment horizontal="center" vertical="center" wrapText="1"/>
    </xf>
    <xf numFmtId="1" fontId="190" fillId="0" borderId="1" xfId="1029" applyNumberFormat="1" applyFont="1" applyFill="1" applyBorder="1" applyAlignment="1">
      <alignment horizontal="justify" vertical="center" wrapText="1"/>
    </xf>
    <xf numFmtId="1" fontId="190" fillId="0" borderId="0" xfId="1029" applyNumberFormat="1" applyFont="1" applyFill="1" applyAlignment="1">
      <alignment vertical="center"/>
    </xf>
    <xf numFmtId="1" fontId="20" fillId="0" borderId="1" xfId="1029" applyNumberFormat="1" applyFont="1" applyFill="1" applyBorder="1" applyAlignment="1">
      <alignment horizontal="justify" vertical="center" wrapText="1"/>
    </xf>
    <xf numFmtId="37" fontId="20" fillId="0" borderId="14" xfId="675" applyNumberFormat="1" applyFont="1" applyFill="1" applyBorder="1" applyAlignment="1">
      <alignment horizontal="center" vertical="center" wrapText="1"/>
    </xf>
    <xf numFmtId="49" fontId="20" fillId="0" borderId="14" xfId="675" applyNumberFormat="1" applyFont="1" applyFill="1" applyBorder="1" applyAlignment="1">
      <alignment horizontal="justify" vertical="center" wrapText="1"/>
    </xf>
    <xf numFmtId="49" fontId="20" fillId="0" borderId="14" xfId="675" applyNumberFormat="1" applyFont="1" applyFill="1" applyBorder="1" applyAlignment="1">
      <alignment horizontal="center" vertical="center" wrapText="1"/>
    </xf>
    <xf numFmtId="1" fontId="173" fillId="0" borderId="14" xfId="1029" applyNumberFormat="1" applyFont="1" applyFill="1" applyBorder="1" applyAlignment="1">
      <alignment vertical="center"/>
    </xf>
    <xf numFmtId="1" fontId="173" fillId="0" borderId="1" xfId="1029" applyNumberFormat="1" applyFont="1" applyFill="1" applyBorder="1" applyAlignment="1">
      <alignment horizontal="justify" vertical="center" wrapText="1"/>
    </xf>
    <xf numFmtId="1" fontId="173" fillId="0" borderId="0" xfId="1029" applyNumberFormat="1" applyFont="1" applyFill="1" applyAlignment="1">
      <alignment horizontal="justify" vertical="center" wrapText="1"/>
    </xf>
    <xf numFmtId="37" fontId="20" fillId="0" borderId="14" xfId="675" quotePrefix="1" applyNumberFormat="1" applyFont="1" applyFill="1" applyBorder="1" applyAlignment="1">
      <alignment horizontal="center" vertical="center" wrapText="1"/>
    </xf>
    <xf numFmtId="0" fontId="20" fillId="0" borderId="14" xfId="675" applyFont="1" applyFill="1" applyBorder="1" applyAlignment="1">
      <alignment horizontal="center" vertical="center" wrapText="1"/>
    </xf>
    <xf numFmtId="173" fontId="173" fillId="0" borderId="14" xfId="1033" quotePrefix="1" applyNumberFormat="1" applyFont="1" applyFill="1" applyBorder="1" applyAlignment="1">
      <alignment horizontal="right" vertical="center"/>
    </xf>
    <xf numFmtId="0" fontId="20" fillId="0" borderId="14" xfId="675" applyFont="1" applyFill="1" applyBorder="1" applyAlignment="1">
      <alignment horizontal="justify" vertical="center" wrapText="1"/>
    </xf>
    <xf numFmtId="37" fontId="173" fillId="0" borderId="14" xfId="675" applyNumberFormat="1" applyFont="1" applyFill="1" applyBorder="1" applyAlignment="1">
      <alignment horizontal="center" vertical="center" wrapText="1"/>
    </xf>
    <xf numFmtId="0" fontId="173" fillId="0" borderId="14" xfId="675" applyFont="1" applyFill="1" applyBorder="1" applyAlignment="1">
      <alignment horizontal="justify" vertical="center" wrapText="1"/>
    </xf>
    <xf numFmtId="0" fontId="173" fillId="0" borderId="14" xfId="675" applyFont="1" applyFill="1" applyBorder="1" applyAlignment="1">
      <alignment horizontal="center" vertical="center" wrapText="1"/>
    </xf>
    <xf numFmtId="1" fontId="173" fillId="0" borderId="14" xfId="1029" quotePrefix="1" applyNumberFormat="1" applyFont="1" applyFill="1" applyBorder="1" applyAlignment="1">
      <alignment horizontal="justify" vertical="center" wrapText="1"/>
    </xf>
    <xf numFmtId="1" fontId="173" fillId="0" borderId="14" xfId="1029" applyNumberFormat="1" applyFont="1" applyFill="1" applyBorder="1" applyAlignment="1">
      <alignment horizontal="center" vertical="center" wrapText="1"/>
    </xf>
    <xf numFmtId="173" fontId="173" fillId="0" borderId="14" xfId="1033" applyNumberFormat="1" applyFont="1" applyFill="1" applyBorder="1" applyAlignment="1">
      <alignment horizontal="center" vertical="center" wrapText="1"/>
    </xf>
    <xf numFmtId="173" fontId="173" fillId="0" borderId="14" xfId="1033" applyNumberFormat="1" applyFont="1" applyFill="1" applyBorder="1" applyAlignment="1">
      <alignment horizontal="right" vertical="center" indent="1"/>
    </xf>
    <xf numFmtId="0" fontId="173" fillId="0" borderId="14" xfId="1041" applyFont="1" applyFill="1" applyBorder="1" applyAlignment="1">
      <alignment horizontal="center" vertical="center" wrapText="1"/>
    </xf>
    <xf numFmtId="37" fontId="173" fillId="0" borderId="14" xfId="1029" quotePrefix="1" applyNumberFormat="1" applyFont="1" applyFill="1" applyBorder="1" applyAlignment="1">
      <alignment horizontal="center" vertical="center" wrapText="1"/>
    </xf>
    <xf numFmtId="173" fontId="173" fillId="0" borderId="14" xfId="1034" applyNumberFormat="1" applyFont="1" applyFill="1" applyBorder="1" applyAlignment="1">
      <alignment horizontal="justify" vertical="center" wrapText="1"/>
    </xf>
    <xf numFmtId="173" fontId="173" fillId="0" borderId="14" xfId="1034" applyNumberFormat="1" applyFont="1" applyFill="1" applyBorder="1" applyAlignment="1">
      <alignment horizontal="center" vertical="center" wrapText="1"/>
    </xf>
    <xf numFmtId="173" fontId="191" fillId="0" borderId="14" xfId="1034" quotePrefix="1" applyNumberFormat="1" applyFont="1" applyFill="1" applyBorder="1" applyAlignment="1">
      <alignment horizontal="right" vertical="center"/>
    </xf>
    <xf numFmtId="0" fontId="20" fillId="0" borderId="14" xfId="1041" applyFont="1" applyFill="1" applyBorder="1" applyAlignment="1">
      <alignment horizontal="center" vertical="center" wrapText="1"/>
    </xf>
    <xf numFmtId="3" fontId="173" fillId="0" borderId="14" xfId="1029" applyNumberFormat="1" applyFont="1" applyFill="1" applyBorder="1" applyAlignment="1">
      <alignment horizontal="center" vertical="center" wrapText="1"/>
    </xf>
    <xf numFmtId="37" fontId="173" fillId="0" borderId="14" xfId="1042" applyNumberFormat="1" applyFont="1" applyFill="1" applyBorder="1" applyAlignment="1">
      <alignment horizontal="center" vertical="center" wrapText="1"/>
    </xf>
    <xf numFmtId="257" fontId="173" fillId="0" borderId="14" xfId="1033" applyNumberFormat="1" applyFont="1" applyFill="1" applyBorder="1" applyAlignment="1">
      <alignment horizontal="center" vertical="center" wrapText="1"/>
    </xf>
    <xf numFmtId="37" fontId="20" fillId="0" borderId="14" xfId="1029" applyNumberFormat="1" applyFont="1" applyFill="1" applyBorder="1" applyAlignment="1">
      <alignment horizontal="center" vertical="center" wrapText="1"/>
    </xf>
    <xf numFmtId="173" fontId="20" fillId="0" borderId="14" xfId="1033" applyNumberFormat="1" applyFont="1" applyFill="1" applyBorder="1" applyAlignment="1">
      <alignment horizontal="center" vertical="center" wrapText="1"/>
    </xf>
    <xf numFmtId="37" fontId="173" fillId="0" borderId="14" xfId="1029" applyNumberFormat="1" applyFont="1" applyFill="1" applyBorder="1" applyAlignment="1">
      <alignment horizontal="center" vertical="center" wrapText="1"/>
    </xf>
    <xf numFmtId="0" fontId="173" fillId="0" borderId="14" xfId="1043" applyFont="1" applyFill="1" applyBorder="1" applyAlignment="1">
      <alignment horizontal="justify" vertical="center" wrapText="1"/>
    </xf>
    <xf numFmtId="173" fontId="173" fillId="0" borderId="14" xfId="1033" applyNumberFormat="1" applyFont="1" applyFill="1" applyBorder="1" applyAlignment="1">
      <alignment vertical="center" wrapText="1"/>
    </xf>
    <xf numFmtId="37" fontId="173" fillId="0" borderId="14" xfId="1029" applyNumberFormat="1" applyFont="1" applyFill="1" applyBorder="1" applyAlignment="1">
      <alignment horizontal="center" vertical="center"/>
    </xf>
    <xf numFmtId="173" fontId="173" fillId="0" borderId="14" xfId="1044" applyNumberFormat="1" applyFont="1" applyFill="1" applyBorder="1" applyAlignment="1">
      <alignment horizontal="right" vertical="center"/>
    </xf>
    <xf numFmtId="173" fontId="173" fillId="0" borderId="14" xfId="1045" applyNumberFormat="1" applyFont="1" applyFill="1" applyBorder="1" applyAlignment="1">
      <alignment horizontal="justify" vertical="center" wrapText="1"/>
    </xf>
    <xf numFmtId="257" fontId="173" fillId="0" borderId="14" xfId="1034" applyNumberFormat="1" applyFont="1" applyFill="1" applyBorder="1" applyAlignment="1">
      <alignment horizontal="justify" vertical="center" wrapText="1"/>
    </xf>
    <xf numFmtId="1" fontId="20" fillId="0" borderId="14" xfId="1029" applyNumberFormat="1" applyFont="1" applyFill="1" applyBorder="1" applyAlignment="1">
      <alignment vertical="center"/>
    </xf>
    <xf numFmtId="0" fontId="20" fillId="0" borderId="14" xfId="1029" applyNumberFormat="1" applyFont="1" applyFill="1" applyBorder="1" applyAlignment="1">
      <alignment horizontal="justify" vertical="center" wrapText="1"/>
    </xf>
    <xf numFmtId="0" fontId="173" fillId="0" borderId="14" xfId="1046" applyNumberFormat="1" applyFont="1" applyFill="1" applyBorder="1" applyAlignment="1">
      <alignment horizontal="justify" vertical="center" wrapText="1"/>
    </xf>
    <xf numFmtId="0" fontId="173" fillId="0" borderId="14" xfId="1047" applyFont="1" applyFill="1" applyBorder="1" applyAlignment="1">
      <alignment horizontal="center" vertical="center" wrapText="1"/>
    </xf>
    <xf numFmtId="0" fontId="173" fillId="0" borderId="14" xfId="1047" applyNumberFormat="1" applyFont="1" applyFill="1" applyBorder="1" applyAlignment="1">
      <alignment horizontal="justify" vertical="center" wrapText="1"/>
    </xf>
    <xf numFmtId="0" fontId="173" fillId="0" borderId="14" xfId="1029" applyNumberFormat="1" applyFont="1" applyFill="1" applyBorder="1" applyAlignment="1">
      <alignment horizontal="justify" vertical="center" wrapText="1"/>
    </xf>
    <xf numFmtId="256" fontId="173" fillId="0" borderId="14" xfId="1029" quotePrefix="1" applyNumberFormat="1" applyFont="1" applyFill="1" applyBorder="1" applyAlignment="1">
      <alignment horizontal="center" vertical="center" wrapText="1"/>
    </xf>
    <xf numFmtId="3" fontId="173" fillId="0" borderId="14" xfId="1041" applyNumberFormat="1" applyFont="1" applyFill="1" applyBorder="1" applyAlignment="1">
      <alignment horizontal="center" vertical="center" wrapText="1"/>
    </xf>
    <xf numFmtId="258" fontId="186" fillId="0" borderId="14" xfId="1029" applyNumberFormat="1" applyFont="1" applyFill="1" applyBorder="1" applyAlignment="1">
      <alignment horizontal="center" vertical="center" wrapText="1"/>
    </xf>
    <xf numFmtId="0" fontId="186" fillId="0" borderId="14" xfId="1029" applyNumberFormat="1" applyFont="1" applyFill="1" applyBorder="1" applyAlignment="1">
      <alignment horizontal="justify" vertical="center" wrapText="1"/>
    </xf>
    <xf numFmtId="3" fontId="186" fillId="0" borderId="14" xfId="1029" applyNumberFormat="1" applyFont="1" applyFill="1" applyBorder="1" applyAlignment="1">
      <alignment horizontal="center" vertical="center" wrapText="1"/>
    </xf>
    <xf numFmtId="173" fontId="186" fillId="0" borderId="14" xfId="1033" applyNumberFormat="1" applyFont="1" applyFill="1" applyBorder="1" applyAlignment="1">
      <alignment horizontal="right" vertical="center"/>
    </xf>
    <xf numFmtId="173" fontId="186" fillId="0" borderId="14" xfId="1033" quotePrefix="1" applyNumberFormat="1" applyFont="1" applyFill="1" applyBorder="1" applyAlignment="1">
      <alignment horizontal="right" vertical="center"/>
    </xf>
    <xf numFmtId="3" fontId="186" fillId="0" borderId="14" xfId="1035" applyNumberFormat="1" applyFont="1" applyFill="1" applyBorder="1" applyAlignment="1">
      <alignment horizontal="justify" vertical="center" wrapText="1"/>
    </xf>
    <xf numFmtId="255" fontId="186" fillId="0" borderId="14" xfId="1029" applyNumberFormat="1" applyFont="1" applyFill="1" applyBorder="1" applyAlignment="1">
      <alignment horizontal="center" vertical="center" wrapText="1"/>
    </xf>
    <xf numFmtId="3" fontId="173" fillId="0" borderId="14" xfId="1035" applyNumberFormat="1" applyFont="1" applyFill="1" applyBorder="1" applyAlignment="1">
      <alignment horizontal="justify" vertical="center" wrapText="1"/>
    </xf>
    <xf numFmtId="0" fontId="173" fillId="0" borderId="14" xfId="1041" applyFont="1" applyFill="1" applyBorder="1" applyAlignment="1">
      <alignment horizontal="justify" vertical="center" wrapText="1"/>
    </xf>
    <xf numFmtId="1" fontId="173" fillId="0" borderId="14" xfId="1031" applyNumberFormat="1" applyFont="1" applyFill="1" applyBorder="1" applyAlignment="1">
      <alignment horizontal="center" vertical="center" wrapText="1"/>
    </xf>
    <xf numFmtId="255" fontId="173" fillId="0" borderId="31" xfId="1029" applyNumberFormat="1" applyFont="1" applyFill="1" applyBorder="1" applyAlignment="1">
      <alignment horizontal="center" vertical="center" wrapText="1"/>
    </xf>
    <xf numFmtId="0" fontId="173" fillId="0" borderId="31" xfId="1041" applyFont="1" applyFill="1" applyBorder="1" applyAlignment="1">
      <alignment horizontal="justify" vertical="center" wrapText="1"/>
    </xf>
    <xf numFmtId="1" fontId="173" fillId="0" borderId="31" xfId="1029" applyNumberFormat="1" applyFont="1" applyFill="1" applyBorder="1" applyAlignment="1">
      <alignment horizontal="center" vertical="center" wrapText="1"/>
    </xf>
    <xf numFmtId="173" fontId="173" fillId="0" borderId="31" xfId="1033" applyNumberFormat="1" applyFont="1" applyFill="1" applyBorder="1" applyAlignment="1">
      <alignment horizontal="right" vertical="center"/>
    </xf>
    <xf numFmtId="255" fontId="173" fillId="0" borderId="0" xfId="1029" applyNumberFormat="1" applyFont="1" applyFill="1" applyAlignment="1">
      <alignment horizontal="center" vertical="center" wrapText="1"/>
    </xf>
    <xf numFmtId="1" fontId="173" fillId="0" borderId="0" xfId="1029" applyNumberFormat="1" applyFont="1" applyFill="1" applyAlignment="1">
      <alignment horizontal="center" vertical="center" wrapText="1"/>
    </xf>
    <xf numFmtId="173" fontId="173" fillId="0" borderId="0" xfId="1033" applyNumberFormat="1" applyFont="1" applyFill="1" applyAlignment="1">
      <alignment horizontal="right" vertical="center"/>
    </xf>
    <xf numFmtId="173" fontId="173" fillId="0" borderId="14" xfId="1034" applyNumberFormat="1" applyFont="1" applyFill="1" applyBorder="1" applyAlignment="1">
      <alignment vertical="center"/>
    </xf>
    <xf numFmtId="0" fontId="190" fillId="0" borderId="14" xfId="1041" applyFont="1" applyFill="1" applyBorder="1" applyAlignment="1">
      <alignment horizontal="center" vertical="center"/>
    </xf>
    <xf numFmtId="173" fontId="190" fillId="0" borderId="14" xfId="1033" applyNumberFormat="1" applyFont="1" applyFill="1" applyBorder="1" applyAlignment="1">
      <alignment horizontal="left" vertical="center" wrapText="1"/>
    </xf>
    <xf numFmtId="173" fontId="190" fillId="0" borderId="14" xfId="1033" applyNumberFormat="1" applyFont="1" applyFill="1" applyBorder="1" applyAlignment="1">
      <alignment horizontal="center" vertical="center" wrapText="1"/>
    </xf>
    <xf numFmtId="3" fontId="190" fillId="0" borderId="14" xfId="1029" quotePrefix="1" applyNumberFormat="1" applyFont="1" applyFill="1" applyBorder="1" applyAlignment="1">
      <alignment horizontal="center" vertical="center" wrapText="1"/>
    </xf>
    <xf numFmtId="173" fontId="190" fillId="0" borderId="14" xfId="1033" quotePrefix="1" applyNumberFormat="1" applyFont="1" applyFill="1" applyBorder="1" applyAlignment="1">
      <alignment horizontal="right" vertical="center"/>
    </xf>
    <xf numFmtId="1" fontId="190" fillId="0" borderId="14" xfId="1029" applyNumberFormat="1" applyFont="1" applyFill="1" applyBorder="1" applyAlignment="1">
      <alignment horizontal="justify" vertical="center" wrapText="1"/>
    </xf>
    <xf numFmtId="173" fontId="190" fillId="0" borderId="1" xfId="1033" applyNumberFormat="1" applyFont="1" applyFill="1" applyBorder="1" applyAlignment="1">
      <alignment horizontal="justify" vertical="center" wrapText="1"/>
    </xf>
    <xf numFmtId="1" fontId="190" fillId="0" borderId="0" xfId="1029" applyNumberFormat="1" applyFont="1" applyFill="1" applyAlignment="1">
      <alignment horizontal="justify" vertical="center" wrapText="1"/>
    </xf>
    <xf numFmtId="0" fontId="190" fillId="0" borderId="14" xfId="1029" applyNumberFormat="1" applyFont="1" applyFill="1" applyBorder="1" applyAlignment="1">
      <alignment horizontal="left" vertical="center" wrapText="1"/>
    </xf>
    <xf numFmtId="1" fontId="191" fillId="0" borderId="14" xfId="1029" applyNumberFormat="1" applyFont="1" applyFill="1" applyBorder="1" applyAlignment="1">
      <alignment horizontal="center" vertical="center" wrapText="1"/>
    </xf>
    <xf numFmtId="3" fontId="190" fillId="0" borderId="14" xfId="1029" applyNumberFormat="1" applyFont="1" applyFill="1" applyBorder="1" applyAlignment="1">
      <alignment horizontal="center" vertical="center" wrapText="1"/>
    </xf>
    <xf numFmtId="1" fontId="191" fillId="0" borderId="14" xfId="1029" applyNumberFormat="1" applyFont="1" applyFill="1" applyBorder="1" applyAlignment="1">
      <alignment vertical="center"/>
    </xf>
    <xf numFmtId="1" fontId="191" fillId="0" borderId="1" xfId="1029" applyNumberFormat="1" applyFont="1" applyFill="1" applyBorder="1" applyAlignment="1">
      <alignment horizontal="justify" vertical="center" wrapText="1"/>
    </xf>
    <xf numFmtId="1" fontId="191" fillId="0" borderId="0" xfId="1029" applyNumberFormat="1" applyFont="1" applyFill="1" applyAlignment="1">
      <alignment vertical="center"/>
    </xf>
    <xf numFmtId="1" fontId="191" fillId="0" borderId="0" xfId="1029" applyNumberFormat="1" applyFont="1" applyFill="1" applyAlignment="1">
      <alignment horizontal="justify" vertical="center" wrapText="1"/>
    </xf>
    <xf numFmtId="0" fontId="158" fillId="0" borderId="0" xfId="0" applyFont="1" applyAlignment="1">
      <alignment horizontal="right"/>
    </xf>
    <xf numFmtId="0" fontId="163" fillId="0" borderId="0" xfId="0" applyFont="1" applyAlignment="1">
      <alignment horizontal="center"/>
    </xf>
    <xf numFmtId="0" fontId="159" fillId="0" borderId="0" xfId="0" applyFont="1" applyBorder="1" applyAlignment="1">
      <alignment horizontal="right"/>
    </xf>
    <xf numFmtId="0" fontId="158" fillId="0" borderId="1" xfId="0" applyFont="1" applyBorder="1" applyAlignment="1">
      <alignment horizontal="center" vertical="center" wrapText="1"/>
    </xf>
    <xf numFmtId="0" fontId="158" fillId="0" borderId="1" xfId="0" applyFont="1" applyBorder="1" applyAlignment="1">
      <alignment horizontal="center" wrapText="1"/>
    </xf>
    <xf numFmtId="0" fontId="170" fillId="0" borderId="0" xfId="0" applyFont="1" applyAlignment="1">
      <alignment horizontal="center"/>
    </xf>
    <xf numFmtId="0" fontId="6" fillId="0" borderId="0" xfId="0" applyFont="1" applyAlignment="1">
      <alignment horizontal="right" vertical="center"/>
    </xf>
    <xf numFmtId="0" fontId="12" fillId="0" borderId="0" xfId="0" applyFont="1" applyAlignment="1">
      <alignment horizontal="center" vertical="center" wrapText="1"/>
    </xf>
    <xf numFmtId="0" fontId="155" fillId="0" borderId="0" xfId="0" applyFont="1" applyAlignment="1">
      <alignment horizontal="center"/>
    </xf>
    <xf numFmtId="0" fontId="185" fillId="0" borderId="0" xfId="0" applyFont="1" applyBorder="1" applyAlignment="1">
      <alignment horizontal="right" vertical="center"/>
    </xf>
    <xf numFmtId="0" fontId="6" fillId="0" borderId="1" xfId="0" applyFont="1" applyBorder="1" applyAlignment="1">
      <alignment horizontal="center" vertical="center" wrapText="1"/>
    </xf>
    <xf numFmtId="0" fontId="4" fillId="0" borderId="0" xfId="1027" applyFont="1" applyAlignment="1">
      <alignment horizontal="center"/>
    </xf>
    <xf numFmtId="0" fontId="12" fillId="0" borderId="0" xfId="1027" applyFont="1" applyAlignment="1">
      <alignment horizontal="center" vertical="center" wrapText="1"/>
    </xf>
    <xf numFmtId="0" fontId="177" fillId="0" borderId="0" xfId="1027" applyFont="1" applyAlignment="1">
      <alignment horizontal="center"/>
    </xf>
    <xf numFmtId="0" fontId="4" fillId="0" borderId="1" xfId="1027" applyFont="1" applyBorder="1" applyAlignment="1">
      <alignment horizontal="center" vertical="center" wrapText="1"/>
    </xf>
    <xf numFmtId="0" fontId="4" fillId="0" borderId="20" xfId="1027" applyFont="1" applyBorder="1" applyAlignment="1">
      <alignment horizontal="center" vertical="center" wrapText="1"/>
    </xf>
    <xf numFmtId="0" fontId="4" fillId="0" borderId="30" xfId="1027" applyFont="1" applyBorder="1" applyAlignment="1">
      <alignment horizontal="center" vertical="center" wrapText="1"/>
    </xf>
    <xf numFmtId="0" fontId="170" fillId="0" borderId="0" xfId="0" applyFont="1" applyAlignment="1">
      <alignment horizontal="center" vertical="center" wrapText="1"/>
    </xf>
    <xf numFmtId="0" fontId="159" fillId="0" borderId="0" xfId="0" applyFont="1" applyBorder="1" applyAlignment="1">
      <alignment horizontal="right" vertical="center"/>
    </xf>
    <xf numFmtId="0" fontId="170" fillId="0" borderId="0" xfId="0" applyFont="1" applyAlignment="1">
      <alignment horizontal="center" wrapText="1"/>
    </xf>
    <xf numFmtId="0" fontId="161" fillId="0" borderId="0" xfId="0" applyFont="1" applyAlignment="1">
      <alignment horizontal="center"/>
    </xf>
    <xf numFmtId="0" fontId="161" fillId="0" borderId="1" xfId="0" applyFont="1" applyBorder="1" applyAlignment="1">
      <alignment horizontal="center" vertical="center" wrapText="1"/>
    </xf>
    <xf numFmtId="3" fontId="4" fillId="0" borderId="1" xfId="1029" applyNumberFormat="1" applyFont="1" applyFill="1" applyBorder="1" applyAlignment="1">
      <alignment horizontal="center" vertical="center" wrapText="1"/>
    </xf>
    <xf numFmtId="3" fontId="12" fillId="0" borderId="0" xfId="1029" applyNumberFormat="1" applyFont="1" applyFill="1" applyAlignment="1">
      <alignment horizontal="center" vertical="center" wrapText="1"/>
    </xf>
    <xf numFmtId="255" fontId="4" fillId="0" borderId="0" xfId="1029" applyNumberFormat="1" applyFont="1" applyFill="1" applyAlignment="1">
      <alignment horizontal="left" vertical="center" wrapText="1"/>
    </xf>
    <xf numFmtId="3" fontId="4" fillId="0" borderId="0" xfId="1029" applyNumberFormat="1" applyFont="1" applyFill="1" applyAlignment="1">
      <alignment horizontal="right" vertical="center" wrapText="1"/>
    </xf>
    <xf numFmtId="1" fontId="4" fillId="0" borderId="0" xfId="1029" applyNumberFormat="1" applyFont="1" applyFill="1" applyAlignment="1">
      <alignment horizontal="center" vertical="center" wrapText="1"/>
    </xf>
    <xf numFmtId="1" fontId="155" fillId="0" borderId="0" xfId="1029" applyNumberFormat="1" applyFont="1" applyFill="1" applyAlignment="1">
      <alignment horizontal="center" vertical="center" wrapText="1"/>
    </xf>
    <xf numFmtId="3" fontId="3" fillId="0" borderId="0" xfId="1029" applyNumberFormat="1" applyFont="1" applyFill="1" applyBorder="1" applyAlignment="1">
      <alignment horizontal="center" vertical="center" wrapText="1"/>
    </xf>
    <xf numFmtId="255" fontId="4" fillId="0" borderId="1" xfId="1029" applyNumberFormat="1" applyFont="1" applyFill="1" applyBorder="1" applyAlignment="1">
      <alignment horizontal="center" vertical="center" wrapText="1"/>
    </xf>
    <xf numFmtId="3" fontId="4" fillId="0" borderId="23" xfId="1029" applyNumberFormat="1" applyFont="1" applyFill="1" applyBorder="1" applyAlignment="1">
      <alignment horizontal="center" vertical="center" wrapText="1"/>
    </xf>
    <xf numFmtId="3" fontId="4" fillId="0" borderId="7" xfId="1029" applyNumberFormat="1" applyFont="1" applyFill="1" applyBorder="1" applyAlignment="1">
      <alignment horizontal="center" vertical="center" wrapText="1"/>
    </xf>
    <xf numFmtId="3" fontId="4" fillId="0" borderId="5" xfId="1029"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30"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3" fontId="3" fillId="0" borderId="32" xfId="0"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1027" applyFont="1" applyBorder="1" applyAlignment="1">
      <alignment horizontal="center" vertical="center"/>
    </xf>
    <xf numFmtId="0" fontId="184" fillId="0" borderId="23" xfId="1027" applyFont="1" applyBorder="1" applyAlignment="1">
      <alignment horizontal="center" vertical="center" wrapText="1"/>
    </xf>
    <xf numFmtId="0" fontId="184" fillId="0" borderId="7" xfId="1027" applyFont="1" applyBorder="1" applyAlignment="1">
      <alignment horizontal="center" vertical="center" wrapText="1"/>
    </xf>
    <xf numFmtId="0" fontId="184" fillId="0" borderId="5" xfId="1027" applyFont="1" applyBorder="1" applyAlignment="1">
      <alignment horizontal="center" vertical="center" wrapText="1"/>
    </xf>
    <xf numFmtId="0" fontId="155" fillId="0" borderId="32" xfId="1027" applyFont="1" applyBorder="1" applyAlignment="1">
      <alignment horizontal="right"/>
    </xf>
    <xf numFmtId="0" fontId="4" fillId="0" borderId="0" xfId="1027" applyFont="1" applyAlignment="1">
      <alignment horizontal="left" vertical="top" wrapText="1"/>
    </xf>
    <xf numFmtId="0" fontId="4" fillId="0" borderId="0" xfId="1027" applyFont="1" applyAlignment="1">
      <alignment horizontal="center" vertical="top"/>
    </xf>
    <xf numFmtId="0" fontId="6" fillId="0" borderId="0" xfId="1027" applyFont="1" applyAlignment="1">
      <alignment horizontal="center" vertical="center"/>
    </xf>
    <xf numFmtId="0" fontId="155" fillId="0" borderId="0" xfId="1027" applyFont="1" applyAlignment="1">
      <alignment horizontal="center" vertical="center"/>
    </xf>
    <xf numFmtId="0" fontId="4" fillId="0" borderId="1" xfId="1027" applyFont="1" applyBorder="1" applyAlignment="1">
      <alignment horizontal="center"/>
    </xf>
    <xf numFmtId="0" fontId="4" fillId="0" borderId="0" xfId="1027" applyFont="1" applyAlignment="1">
      <alignment horizontal="center" vertical="center" wrapText="1"/>
    </xf>
    <xf numFmtId="0" fontId="177" fillId="0" borderId="0" xfId="1027" applyFont="1" applyAlignment="1">
      <alignment horizontal="center" vertical="center" wrapText="1"/>
    </xf>
    <xf numFmtId="0" fontId="155" fillId="0" borderId="32" xfId="1027" applyFont="1" applyBorder="1" applyAlignment="1">
      <alignment horizontal="center"/>
    </xf>
    <xf numFmtId="0" fontId="20" fillId="0" borderId="1" xfId="1027" applyFont="1" applyBorder="1" applyAlignment="1">
      <alignment horizontal="center" vertical="center" wrapText="1"/>
    </xf>
    <xf numFmtId="0" fontId="20" fillId="0" borderId="23" xfId="1027" applyFont="1" applyBorder="1" applyAlignment="1">
      <alignment horizontal="center" vertical="center" wrapText="1"/>
    </xf>
    <xf numFmtId="0" fontId="20" fillId="0" borderId="5" xfId="1027" applyFont="1" applyBorder="1" applyAlignment="1">
      <alignment horizontal="center" vertical="center" wrapText="1"/>
    </xf>
    <xf numFmtId="0" fontId="161" fillId="0" borderId="1" xfId="1028" applyFont="1" applyBorder="1" applyAlignment="1">
      <alignment horizontal="center" wrapText="1"/>
    </xf>
    <xf numFmtId="0" fontId="162" fillId="0" borderId="23" xfId="1028" applyFont="1" applyBorder="1" applyAlignment="1">
      <alignment horizontal="center" vertical="center" wrapText="1"/>
    </xf>
    <xf numFmtId="0" fontId="162" fillId="0" borderId="5" xfId="1028" applyFont="1" applyBorder="1" applyAlignment="1">
      <alignment horizontal="center" vertical="center" wrapText="1"/>
    </xf>
    <xf numFmtId="0" fontId="161" fillId="0" borderId="23" xfId="1028" applyFont="1" applyBorder="1" applyAlignment="1">
      <alignment horizontal="center" vertical="center" wrapText="1"/>
    </xf>
    <xf numFmtId="0" fontId="161" fillId="0" borderId="7" xfId="1028" applyFont="1" applyBorder="1" applyAlignment="1">
      <alignment horizontal="center" vertical="center" wrapText="1"/>
    </xf>
    <xf numFmtId="0" fontId="162" fillId="0" borderId="1" xfId="1028" applyFont="1" applyBorder="1" applyAlignment="1">
      <alignment horizontal="center" wrapText="1"/>
    </xf>
    <xf numFmtId="0" fontId="4" fillId="0" borderId="0" xfId="1028" applyFont="1" applyAlignment="1">
      <alignment horizontal="center"/>
    </xf>
    <xf numFmtId="0" fontId="161" fillId="0" borderId="0" xfId="1028" applyFont="1" applyAlignment="1">
      <alignment horizontal="center"/>
    </xf>
    <xf numFmtId="0" fontId="163" fillId="0" borderId="0" xfId="1028" applyFont="1" applyAlignment="1">
      <alignment horizontal="center"/>
    </xf>
    <xf numFmtId="0" fontId="3" fillId="0" borderId="0" xfId="1028" applyFont="1" applyAlignment="1">
      <alignment horizontal="center"/>
    </xf>
    <xf numFmtId="0" fontId="161" fillId="0" borderId="5" xfId="1028" applyFont="1" applyBorder="1" applyAlignment="1">
      <alignment horizontal="center" vertical="center" wrapText="1"/>
    </xf>
    <xf numFmtId="0" fontId="173" fillId="0" borderId="14" xfId="675" applyFont="1" applyFill="1" applyBorder="1" applyAlignment="1">
      <alignment horizontal="center" vertical="center" wrapText="1"/>
    </xf>
    <xf numFmtId="257" fontId="173" fillId="0" borderId="14" xfId="1034" applyNumberFormat="1" applyFont="1" applyFill="1" applyBorder="1" applyAlignment="1">
      <alignment horizontal="center" vertical="center" wrapText="1"/>
    </xf>
    <xf numFmtId="173" fontId="173" fillId="0" borderId="14" xfId="1045" applyNumberFormat="1" applyFont="1" applyFill="1" applyBorder="1" applyAlignment="1">
      <alignment horizontal="center" vertical="center" wrapText="1"/>
    </xf>
    <xf numFmtId="173" fontId="173" fillId="0" borderId="14" xfId="1034" applyNumberFormat="1" applyFont="1" applyFill="1" applyBorder="1" applyAlignment="1">
      <alignment horizontal="center" vertical="center" wrapText="1"/>
    </xf>
    <xf numFmtId="173" fontId="20" fillId="0" borderId="1" xfId="1033" applyNumberFormat="1" applyFont="1" applyFill="1" applyBorder="1" applyAlignment="1">
      <alignment horizontal="center" vertical="center" wrapText="1"/>
    </xf>
    <xf numFmtId="1" fontId="173" fillId="0" borderId="14" xfId="1029" applyNumberFormat="1" applyFont="1" applyFill="1" applyBorder="1" applyAlignment="1">
      <alignment horizontal="center" vertical="center" wrapText="1"/>
    </xf>
    <xf numFmtId="3" fontId="20" fillId="0" borderId="1" xfId="1029" applyNumberFormat="1" applyFont="1" applyFill="1" applyBorder="1" applyAlignment="1">
      <alignment horizontal="center" vertical="center" wrapText="1"/>
    </xf>
    <xf numFmtId="255" fontId="20" fillId="0" borderId="0" xfId="1029" applyNumberFormat="1" applyFont="1" applyFill="1" applyAlignment="1">
      <alignment horizontal="left" vertical="center" wrapText="1"/>
    </xf>
    <xf numFmtId="1" fontId="20" fillId="0" borderId="0" xfId="1029" applyNumberFormat="1" applyFont="1" applyFill="1" applyAlignment="1">
      <alignment horizontal="center" vertical="center"/>
    </xf>
    <xf numFmtId="1" fontId="12" fillId="0" borderId="0" xfId="1029" applyNumberFormat="1" applyFont="1" applyFill="1" applyAlignment="1">
      <alignment horizontal="center" vertical="center" wrapText="1"/>
    </xf>
    <xf numFmtId="1" fontId="177" fillId="0" borderId="0" xfId="1029" applyNumberFormat="1" applyFont="1" applyFill="1" applyAlignment="1">
      <alignment horizontal="center" vertical="center" wrapText="1"/>
    </xf>
    <xf numFmtId="1" fontId="173" fillId="0" borderId="32" xfId="1029" applyNumberFormat="1" applyFont="1" applyFill="1" applyBorder="1" applyAlignment="1">
      <alignment horizontal="right" vertical="center" wrapText="1"/>
    </xf>
    <xf numFmtId="255" fontId="20" fillId="0" borderId="1" xfId="1029" applyNumberFormat="1" applyFont="1" applyFill="1" applyBorder="1" applyAlignment="1">
      <alignment horizontal="center" vertical="center" wrapText="1"/>
    </xf>
  </cellXfs>
  <cellStyles count="1048">
    <cellStyle name="_x0001_" xfId="1"/>
    <cellStyle name="          _x000d__x000a_shell=progman.exe_x000d__x000a_m" xfId="2"/>
    <cellStyle name="_x000d__x000a_JournalTemplate=C:\COMFO\CTALK\JOURSTD.TPL_x000d__x000a_LbStateAddress=3 3 0 251 1 89 2 311_x000d__x000a_LbStateJou" xfId="3"/>
    <cellStyle name="#,##0" xfId="4"/>
    <cellStyle name="." xfId="5"/>
    <cellStyle name=".d©y" xfId="6"/>
    <cellStyle name="??" xfId="7"/>
    <cellStyle name="?? [0.00]_ Att. 1- Cover" xfId="8"/>
    <cellStyle name="?? [0]" xfId="9"/>
    <cellStyle name="?_x001d_??%U©÷u&amp;H©÷9_x0008_? s_x000a__x0007__x0001__x0001_" xfId="10"/>
    <cellStyle name="???? [0.00]_      " xfId="11"/>
    <cellStyle name="??????" xfId="12"/>
    <cellStyle name="????_      " xfId="13"/>
    <cellStyle name="???[0]_?? DI" xfId="14"/>
    <cellStyle name="???_?? DI" xfId="15"/>
    <cellStyle name="??[0]_BRE" xfId="16"/>
    <cellStyle name="??_      " xfId="17"/>
    <cellStyle name="??A? [0]_laroux_1_¢¬???¢â? " xfId="18"/>
    <cellStyle name="??A?_laroux_1_¢¬???¢â? " xfId="19"/>
    <cellStyle name="?¡±¢¥?_?¨ù??¢´¢¥_¢¬???¢â? " xfId="20"/>
    <cellStyle name="?ðÇ%U?&amp;H?_x0008_?s_x000a__x0007__x0001__x0001_" xfId="21"/>
    <cellStyle name="[0]_Chi phÝ kh¸c_V" xfId="22"/>
    <cellStyle name="_1 TONG HOP - CA NA" xfId="23"/>
    <cellStyle name="_123_DONG_THANH_Moi" xfId="24"/>
    <cellStyle name="_130307 So sanh thuc hien 2012 - du toan 2012 moi (pan khac)" xfId="25"/>
    <cellStyle name="_130313 Mau  bieu bao cao nguon luc cua dia phuong sua" xfId="26"/>
    <cellStyle name="_130818 Tong hop Danh gia thu 2013" xfId="27"/>
    <cellStyle name="_130818 Tong hop Danh gia thu 2013_140921 bu giam thu ND 209" xfId="28"/>
    <cellStyle name="_130818 Tong hop Danh gia thu 2013_A150305 209" xfId="29"/>
    <cellStyle name="_x0001__160505 BIEU CHI NSDP TREN DAU DAN (BAO GÔM BSCMT)" xfId="30"/>
    <cellStyle name="_19- Hai Duong-V1" xfId="31"/>
    <cellStyle name="_19- Hai Duong-V1_TH Ket qua thao luan nam 2015 - Vong 1- TCT (Nhan)" xfId="32"/>
    <cellStyle name="_Bang Chi tieu (2)" xfId="33"/>
    <cellStyle name="_BAO GIA NGAY 24-10-08 (co dam)" xfId="34"/>
    <cellStyle name="_BC CV 6403 BKHĐT" xfId="35"/>
    <cellStyle name="_Book1" xfId="36"/>
    <cellStyle name="_Book1_1" xfId="37"/>
    <cellStyle name="_Book1_cong hang rao" xfId="38"/>
    <cellStyle name="_Book1_IN" xfId="39"/>
    <cellStyle name="_Book1_Kh ql62 (2010) 11-09" xfId="40"/>
    <cellStyle name="_Book1_Khung 2012" xfId="41"/>
    <cellStyle name="_Book1_phu luc tong ket tinh hinh TH giai doan 03-10 (ngay 30)" xfId="42"/>
    <cellStyle name="_C.cong+B.luong-Sanluong" xfId="43"/>
    <cellStyle name="_cong hang rao" xfId="44"/>
    <cellStyle name="_DG 2012-DT2013 - Theo sac thue -sua" xfId="45"/>
    <cellStyle name="_DG 2012-DT2013 - Theo sac thue -sua_120907 Thu tang them 4500" xfId="46"/>
    <cellStyle name="_DG 2012-DT2013 - Theo sac thue -sua_27-8Tong hop PA uoc 2012-DT 2013 -PA 420.000 ty-490.000 ty chuyen doi" xfId="47"/>
    <cellStyle name="_dien chieu sang" xfId="48"/>
    <cellStyle name="_DO-D1500-KHONG CO TRONG DT" xfId="49"/>
    <cellStyle name="_Duyet TK thay đôi" xfId="50"/>
    <cellStyle name="_GOITHAUSO2" xfId="51"/>
    <cellStyle name="_GOITHAUSO3" xfId="52"/>
    <cellStyle name="_GOITHAUSO4" xfId="53"/>
    <cellStyle name="_HaHoa_TDT_DienCSang" xfId="54"/>
    <cellStyle name="_HaHoa19-5-07" xfId="55"/>
    <cellStyle name="_IN" xfId="56"/>
    <cellStyle name="_Kh ql62 (2010) 11-09" xfId="57"/>
    <cellStyle name="_Khung 2012" xfId="58"/>
    <cellStyle name="_KT (2)" xfId="59"/>
    <cellStyle name="_KT (2)_1" xfId="60"/>
    <cellStyle name="_KT (2)_1_160505 BIEU CHI NSDP TREN DAU DAN (BAO GÔM BSCMT)" xfId="61"/>
    <cellStyle name="_KT (2)_1_Lora-tungchau" xfId="62"/>
    <cellStyle name="_KT (2)_1_Qt-HT3PQ1(CauKho)" xfId="63"/>
    <cellStyle name="_KT (2)_160505 BIEU CHI NSDP TREN DAU DAN (BAO GÔM BSCMT)" xfId="64"/>
    <cellStyle name="_KT (2)_2" xfId="65"/>
    <cellStyle name="_KT (2)_2_TG-TH" xfId="66"/>
    <cellStyle name="_KT (2)_2_TG-TH_160505 BIEU CHI NSDP TREN DAU DAN (BAO GÔM BSCMT)" xfId="67"/>
    <cellStyle name="_KT (2)_2_TG-TH_ApGiaVatTu_cayxanh_latgach" xfId="68"/>
    <cellStyle name="_KT (2)_2_TG-TH_BANG TONG HOP TINH HINH THANH QUYET TOAN (MOI I)" xfId="69"/>
    <cellStyle name="_KT (2)_2_TG-TH_BAO GIA NGAY 24-10-08 (co dam)" xfId="70"/>
    <cellStyle name="_KT (2)_2_TG-TH_BC CV 6403 BKHĐT" xfId="71"/>
    <cellStyle name="_KT (2)_2_TG-TH_BC NQ11-CP - chinh sua lai" xfId="72"/>
    <cellStyle name="_KT (2)_2_TG-TH_BC NQ11-CP-Quynh sau bieu so3" xfId="73"/>
    <cellStyle name="_KT (2)_2_TG-TH_BC_NQ11-CP_-_Thao_sua_lai" xfId="74"/>
    <cellStyle name="_KT (2)_2_TG-TH_Book1" xfId="75"/>
    <cellStyle name="_KT (2)_2_TG-TH_Book1_1" xfId="76"/>
    <cellStyle name="_KT (2)_2_TG-TH_Book1_1_BC CV 6403 BKHĐT" xfId="77"/>
    <cellStyle name="_KT (2)_2_TG-TH_Book1_1_Luy ke von ung nam 2011 -Thoa gui ngay 12-8-2012" xfId="78"/>
    <cellStyle name="_KT (2)_2_TG-TH_Book1_2" xfId="79"/>
    <cellStyle name="_KT (2)_2_TG-TH_Book1_2_BC CV 6403 BKHĐT" xfId="80"/>
    <cellStyle name="_KT (2)_2_TG-TH_Book1_2_Luy ke von ung nam 2011 -Thoa gui ngay 12-8-2012" xfId="81"/>
    <cellStyle name="_KT (2)_2_TG-TH_Book1_BC CV 6403 BKHĐT" xfId="82"/>
    <cellStyle name="_KT (2)_2_TG-TH_Book1_Luy ke von ung nam 2011 -Thoa gui ngay 12-8-2012" xfId="83"/>
    <cellStyle name="_KT (2)_2_TG-TH_CAU Khanh Nam(Thi Cong)" xfId="84"/>
    <cellStyle name="_KT (2)_2_TG-TH_ChiHuong_ApGia" xfId="85"/>
    <cellStyle name="_KT (2)_2_TG-TH_CoCauPhi (version 1)" xfId="86"/>
    <cellStyle name="_KT (2)_2_TG-TH_DAU NOI PL-CL TAI PHU LAMHC" xfId="87"/>
    <cellStyle name="_KT (2)_2_TG-TH_DU TRU VAT TU" xfId="88"/>
    <cellStyle name="_KT (2)_2_TG-TH_Lora-tungchau" xfId="89"/>
    <cellStyle name="_KT (2)_2_TG-TH_Luy ke von ung nam 2011 -Thoa gui ngay 12-8-2012" xfId="90"/>
    <cellStyle name="_KT (2)_2_TG-TH_NhanCong" xfId="91"/>
    <cellStyle name="_KT (2)_2_TG-TH_phu luc tong ket tinh hinh TH giai doan 03-10 (ngay 30)" xfId="92"/>
    <cellStyle name="_KT (2)_2_TG-TH_Qt-HT3PQ1(CauKho)" xfId="93"/>
    <cellStyle name="_KT (2)_2_TG-TH_Sheet1" xfId="94"/>
    <cellStyle name="_KT (2)_2_TG-TH_ÿÿÿÿÿ" xfId="95"/>
    <cellStyle name="_KT (2)_3" xfId="96"/>
    <cellStyle name="_KT (2)_3_TG-TH" xfId="97"/>
    <cellStyle name="_KT (2)_3_TG-TH_160505 BIEU CHI NSDP TREN DAU DAN (BAO GÔM BSCMT)" xfId="98"/>
    <cellStyle name="_KT (2)_3_TG-TH_Lora-tungchau" xfId="99"/>
    <cellStyle name="_KT (2)_3_TG-TH_PERSONAL" xfId="100"/>
    <cellStyle name="_KT (2)_3_TG-TH_PERSONAL_BC CV 6403 BKHĐT" xfId="101"/>
    <cellStyle name="_KT (2)_3_TG-TH_PERSONAL_Book1" xfId="102"/>
    <cellStyle name="_KT (2)_3_TG-TH_PERSONAL_Luy ke von ung nam 2011 -Thoa gui ngay 12-8-2012" xfId="103"/>
    <cellStyle name="_KT (2)_3_TG-TH_PERSONAL_Tong hop KHCB 2001" xfId="104"/>
    <cellStyle name="_KT (2)_3_TG-TH_Qt-HT3PQ1(CauKho)" xfId="105"/>
    <cellStyle name="_KT (2)_4" xfId="106"/>
    <cellStyle name="_KT (2)_4_160505 BIEU CHI NSDP TREN DAU DAN (BAO GÔM BSCMT)" xfId="107"/>
    <cellStyle name="_KT (2)_4_ApGiaVatTu_cayxanh_latgach" xfId="108"/>
    <cellStyle name="_KT (2)_4_BANG TONG HOP TINH HINH THANH QUYET TOAN (MOI I)" xfId="109"/>
    <cellStyle name="_KT (2)_4_BAO GIA NGAY 24-10-08 (co dam)" xfId="110"/>
    <cellStyle name="_KT (2)_4_BC CV 6403 BKHĐT" xfId="111"/>
    <cellStyle name="_KT (2)_4_BC NQ11-CP - chinh sua lai" xfId="112"/>
    <cellStyle name="_KT (2)_4_BC NQ11-CP-Quynh sau bieu so3" xfId="113"/>
    <cellStyle name="_KT (2)_4_BC_NQ11-CP_-_Thao_sua_lai" xfId="114"/>
    <cellStyle name="_KT (2)_4_Book1" xfId="115"/>
    <cellStyle name="_KT (2)_4_Book1_1" xfId="116"/>
    <cellStyle name="_KT (2)_4_Book1_1_BC CV 6403 BKHĐT" xfId="117"/>
    <cellStyle name="_KT (2)_4_Book1_1_Luy ke von ung nam 2011 -Thoa gui ngay 12-8-2012" xfId="118"/>
    <cellStyle name="_KT (2)_4_Book1_2" xfId="119"/>
    <cellStyle name="_KT (2)_4_Book1_2_BC CV 6403 BKHĐT" xfId="120"/>
    <cellStyle name="_KT (2)_4_Book1_2_Luy ke von ung nam 2011 -Thoa gui ngay 12-8-2012" xfId="121"/>
    <cellStyle name="_KT (2)_4_Book1_BC CV 6403 BKHĐT" xfId="122"/>
    <cellStyle name="_KT (2)_4_Book1_Luy ke von ung nam 2011 -Thoa gui ngay 12-8-2012" xfId="123"/>
    <cellStyle name="_KT (2)_4_CAU Khanh Nam(Thi Cong)" xfId="124"/>
    <cellStyle name="_KT (2)_4_ChiHuong_ApGia" xfId="125"/>
    <cellStyle name="_KT (2)_4_CoCauPhi (version 1)" xfId="126"/>
    <cellStyle name="_KT (2)_4_DAU NOI PL-CL TAI PHU LAMHC" xfId="127"/>
    <cellStyle name="_KT (2)_4_DU TRU VAT TU" xfId="128"/>
    <cellStyle name="_KT (2)_4_Lora-tungchau" xfId="129"/>
    <cellStyle name="_KT (2)_4_Luy ke von ung nam 2011 -Thoa gui ngay 12-8-2012" xfId="130"/>
    <cellStyle name="_KT (2)_4_NhanCong" xfId="131"/>
    <cellStyle name="_KT (2)_4_phu luc tong ket tinh hinh TH giai doan 03-10 (ngay 30)" xfId="132"/>
    <cellStyle name="_KT (2)_4_Qt-HT3PQ1(CauKho)" xfId="133"/>
    <cellStyle name="_KT (2)_4_Sheet1" xfId="134"/>
    <cellStyle name="_KT (2)_4_TG-TH" xfId="135"/>
    <cellStyle name="_KT (2)_4_ÿÿÿÿÿ" xfId="136"/>
    <cellStyle name="_KT (2)_5" xfId="137"/>
    <cellStyle name="_KT (2)_5_ApGiaVatTu_cayxanh_latgach" xfId="138"/>
    <cellStyle name="_KT (2)_5_BANG TONG HOP TINH HINH THANH QUYET TOAN (MOI I)" xfId="139"/>
    <cellStyle name="_KT (2)_5_BAO GIA NGAY 24-10-08 (co dam)" xfId="140"/>
    <cellStyle name="_KT (2)_5_BC CV 6403 BKHĐT" xfId="141"/>
    <cellStyle name="_KT (2)_5_BC NQ11-CP - chinh sua lai" xfId="142"/>
    <cellStyle name="_KT (2)_5_BC NQ11-CP-Quynh sau bieu so3" xfId="143"/>
    <cellStyle name="_KT (2)_5_BC_NQ11-CP_-_Thao_sua_lai" xfId="144"/>
    <cellStyle name="_KT (2)_5_Book1" xfId="145"/>
    <cellStyle name="_KT (2)_5_Book1_1" xfId="146"/>
    <cellStyle name="_KT (2)_5_Book1_1_BC CV 6403 BKHĐT" xfId="147"/>
    <cellStyle name="_KT (2)_5_Book1_1_Luy ke von ung nam 2011 -Thoa gui ngay 12-8-2012" xfId="148"/>
    <cellStyle name="_KT (2)_5_Book1_2" xfId="149"/>
    <cellStyle name="_KT (2)_5_Book1_2_BC CV 6403 BKHĐT" xfId="150"/>
    <cellStyle name="_KT (2)_5_Book1_2_Luy ke von ung nam 2011 -Thoa gui ngay 12-8-2012" xfId="151"/>
    <cellStyle name="_KT (2)_5_Book1_BC CV 6403 BKHĐT" xfId="152"/>
    <cellStyle name="_KT (2)_5_Book1_Luy ke von ung nam 2011 -Thoa gui ngay 12-8-2012" xfId="153"/>
    <cellStyle name="_KT (2)_5_CAU Khanh Nam(Thi Cong)" xfId="154"/>
    <cellStyle name="_KT (2)_5_ChiHuong_ApGia" xfId="155"/>
    <cellStyle name="_KT (2)_5_CoCauPhi (version 1)" xfId="156"/>
    <cellStyle name="_KT (2)_5_DAU NOI PL-CL TAI PHU LAMHC" xfId="157"/>
    <cellStyle name="_KT (2)_5_DU TRU VAT TU" xfId="158"/>
    <cellStyle name="_KT (2)_5_Lora-tungchau" xfId="159"/>
    <cellStyle name="_KT (2)_5_Luy ke von ung nam 2011 -Thoa gui ngay 12-8-2012" xfId="160"/>
    <cellStyle name="_KT (2)_5_NhanCong" xfId="161"/>
    <cellStyle name="_KT (2)_5_phu luc tong ket tinh hinh TH giai doan 03-10 (ngay 30)" xfId="162"/>
    <cellStyle name="_KT (2)_5_Qt-HT3PQ1(CauKho)" xfId="163"/>
    <cellStyle name="_KT (2)_5_Sheet1" xfId="164"/>
    <cellStyle name="_KT (2)_5_ÿÿÿÿÿ" xfId="165"/>
    <cellStyle name="_KT (2)_Lora-tungchau" xfId="166"/>
    <cellStyle name="_KT (2)_PERSONAL" xfId="167"/>
    <cellStyle name="_KT (2)_PERSONAL_BC CV 6403 BKHĐT" xfId="168"/>
    <cellStyle name="_KT (2)_PERSONAL_Book1" xfId="169"/>
    <cellStyle name="_KT (2)_PERSONAL_Luy ke von ung nam 2011 -Thoa gui ngay 12-8-2012" xfId="170"/>
    <cellStyle name="_KT (2)_PERSONAL_Tong hop KHCB 2001" xfId="171"/>
    <cellStyle name="_KT (2)_Qt-HT3PQ1(CauKho)" xfId="172"/>
    <cellStyle name="_KT (2)_TG-TH" xfId="173"/>
    <cellStyle name="_KT_TG" xfId="174"/>
    <cellStyle name="_KT_TG_1" xfId="175"/>
    <cellStyle name="_KT_TG_1_ApGiaVatTu_cayxanh_latgach" xfId="176"/>
    <cellStyle name="_KT_TG_1_BANG TONG HOP TINH HINH THANH QUYET TOAN (MOI I)" xfId="177"/>
    <cellStyle name="_KT_TG_1_BAO GIA NGAY 24-10-08 (co dam)" xfId="178"/>
    <cellStyle name="_KT_TG_1_BC CV 6403 BKHĐT" xfId="179"/>
    <cellStyle name="_KT_TG_1_BC NQ11-CP - chinh sua lai" xfId="180"/>
    <cellStyle name="_KT_TG_1_BC NQ11-CP-Quynh sau bieu so3" xfId="181"/>
    <cellStyle name="_KT_TG_1_BC_NQ11-CP_-_Thao_sua_lai" xfId="182"/>
    <cellStyle name="_KT_TG_1_Book1" xfId="183"/>
    <cellStyle name="_KT_TG_1_Book1_1" xfId="184"/>
    <cellStyle name="_KT_TG_1_Book1_1_BC CV 6403 BKHĐT" xfId="185"/>
    <cellStyle name="_KT_TG_1_Book1_1_Luy ke von ung nam 2011 -Thoa gui ngay 12-8-2012" xfId="186"/>
    <cellStyle name="_KT_TG_1_Book1_2" xfId="187"/>
    <cellStyle name="_KT_TG_1_Book1_2_BC CV 6403 BKHĐT" xfId="188"/>
    <cellStyle name="_KT_TG_1_Book1_2_Luy ke von ung nam 2011 -Thoa gui ngay 12-8-2012" xfId="189"/>
    <cellStyle name="_KT_TG_1_Book1_BC CV 6403 BKHĐT" xfId="190"/>
    <cellStyle name="_KT_TG_1_Book1_Luy ke von ung nam 2011 -Thoa gui ngay 12-8-2012" xfId="191"/>
    <cellStyle name="_KT_TG_1_CAU Khanh Nam(Thi Cong)" xfId="192"/>
    <cellStyle name="_KT_TG_1_ChiHuong_ApGia" xfId="193"/>
    <cellStyle name="_KT_TG_1_CoCauPhi (version 1)" xfId="194"/>
    <cellStyle name="_KT_TG_1_DAU NOI PL-CL TAI PHU LAMHC" xfId="195"/>
    <cellStyle name="_KT_TG_1_DU TRU VAT TU" xfId="196"/>
    <cellStyle name="_KT_TG_1_Lora-tungchau" xfId="197"/>
    <cellStyle name="_KT_TG_1_Luy ke von ung nam 2011 -Thoa gui ngay 12-8-2012" xfId="198"/>
    <cellStyle name="_KT_TG_1_NhanCong" xfId="199"/>
    <cellStyle name="_KT_TG_1_phu luc tong ket tinh hinh TH giai doan 03-10 (ngay 30)" xfId="200"/>
    <cellStyle name="_KT_TG_1_Qt-HT3PQ1(CauKho)" xfId="201"/>
    <cellStyle name="_KT_TG_1_Sheet1" xfId="202"/>
    <cellStyle name="_KT_TG_1_ÿÿÿÿÿ" xfId="203"/>
    <cellStyle name="_KT_TG_2" xfId="204"/>
    <cellStyle name="_KT_TG_2_160505 BIEU CHI NSDP TREN DAU DAN (BAO GÔM BSCMT)" xfId="205"/>
    <cellStyle name="_KT_TG_2_ApGiaVatTu_cayxanh_latgach" xfId="206"/>
    <cellStyle name="_KT_TG_2_BANG TONG HOP TINH HINH THANH QUYET TOAN (MOI I)" xfId="207"/>
    <cellStyle name="_KT_TG_2_BAO GIA NGAY 24-10-08 (co dam)" xfId="208"/>
    <cellStyle name="_KT_TG_2_BC CV 6403 BKHĐT" xfId="209"/>
    <cellStyle name="_KT_TG_2_BC NQ11-CP - chinh sua lai" xfId="210"/>
    <cellStyle name="_KT_TG_2_BC NQ11-CP-Quynh sau bieu so3" xfId="211"/>
    <cellStyle name="_KT_TG_2_BC_NQ11-CP_-_Thao_sua_lai" xfId="212"/>
    <cellStyle name="_KT_TG_2_Book1" xfId="213"/>
    <cellStyle name="_KT_TG_2_Book1_1" xfId="214"/>
    <cellStyle name="_KT_TG_2_Book1_1_BC CV 6403 BKHĐT" xfId="215"/>
    <cellStyle name="_KT_TG_2_Book1_1_Luy ke von ung nam 2011 -Thoa gui ngay 12-8-2012" xfId="216"/>
    <cellStyle name="_KT_TG_2_Book1_2" xfId="217"/>
    <cellStyle name="_KT_TG_2_Book1_2_BC CV 6403 BKHĐT" xfId="218"/>
    <cellStyle name="_KT_TG_2_Book1_2_Luy ke von ung nam 2011 -Thoa gui ngay 12-8-2012" xfId="219"/>
    <cellStyle name="_KT_TG_2_Book1_BC CV 6403 BKHĐT" xfId="220"/>
    <cellStyle name="_KT_TG_2_Book1_Luy ke von ung nam 2011 -Thoa gui ngay 12-8-2012" xfId="221"/>
    <cellStyle name="_KT_TG_2_CAU Khanh Nam(Thi Cong)" xfId="222"/>
    <cellStyle name="_KT_TG_2_ChiHuong_ApGia" xfId="223"/>
    <cellStyle name="_KT_TG_2_CoCauPhi (version 1)" xfId="224"/>
    <cellStyle name="_KT_TG_2_DAU NOI PL-CL TAI PHU LAMHC" xfId="225"/>
    <cellStyle name="_KT_TG_2_DU TRU VAT TU" xfId="226"/>
    <cellStyle name="_KT_TG_2_Lora-tungchau" xfId="227"/>
    <cellStyle name="_KT_TG_2_Luy ke von ung nam 2011 -Thoa gui ngay 12-8-2012" xfId="228"/>
    <cellStyle name="_KT_TG_2_NhanCong" xfId="229"/>
    <cellStyle name="_KT_TG_2_phu luc tong ket tinh hinh TH giai doan 03-10 (ngay 30)" xfId="230"/>
    <cellStyle name="_KT_TG_2_Qt-HT3PQ1(CauKho)" xfId="231"/>
    <cellStyle name="_KT_TG_2_Sheet1" xfId="232"/>
    <cellStyle name="_KT_TG_2_ÿÿÿÿÿ" xfId="233"/>
    <cellStyle name="_KT_TG_3" xfId="234"/>
    <cellStyle name="_KT_TG_4" xfId="235"/>
    <cellStyle name="_KT_TG_4_160505 BIEU CHI NSDP TREN DAU DAN (BAO GÔM BSCMT)" xfId="236"/>
    <cellStyle name="_KT_TG_4_Lora-tungchau" xfId="237"/>
    <cellStyle name="_KT_TG_4_Qt-HT3PQ1(CauKho)" xfId="238"/>
    <cellStyle name="_Lora-tungchau" xfId="239"/>
    <cellStyle name="_Luy ke von ung nam 2011 -Thoa gui ngay 12-8-2012" xfId="240"/>
    <cellStyle name="_mau so 3" xfId="241"/>
    <cellStyle name="_MauThanTKKT-goi7-DonGia2143(vl t7)" xfId="242"/>
    <cellStyle name="_Nhu cau von ung truoc 2011 Tha h Hoa + Nge An gui TW" xfId="243"/>
    <cellStyle name="_PERSONAL" xfId="244"/>
    <cellStyle name="_PERSONAL_BC CV 6403 BKHĐT" xfId="245"/>
    <cellStyle name="_PERSONAL_Book1" xfId="246"/>
    <cellStyle name="_PERSONAL_Luy ke von ung nam 2011 -Thoa gui ngay 12-8-2012" xfId="247"/>
    <cellStyle name="_PERSONAL_Tong hop KHCB 2001" xfId="248"/>
    <cellStyle name="_phong bo mon22" xfId="249"/>
    <cellStyle name="_Phu luc kem BC gui VP Bo (18.2)" xfId="250"/>
    <cellStyle name="_phu luc tong ket tinh hinh TH giai doan 03-10 (ngay 30)" xfId="251"/>
    <cellStyle name="_Q TOAN  SCTX QL.62 QUI I ( oanh)" xfId="252"/>
    <cellStyle name="_Q TOAN  SCTX QL.62 QUI II ( oanh)" xfId="253"/>
    <cellStyle name="_QT SCTXQL62_QT1 (Cty QL)" xfId="254"/>
    <cellStyle name="_Qt-HT3PQ1(CauKho)" xfId="255"/>
    <cellStyle name="_Sheet1" xfId="256"/>
    <cellStyle name="_Sheet2" xfId="257"/>
    <cellStyle name="_TG-TH" xfId="258"/>
    <cellStyle name="_TG-TH_1" xfId="259"/>
    <cellStyle name="_TG-TH_1_ApGiaVatTu_cayxanh_latgach" xfId="260"/>
    <cellStyle name="_TG-TH_1_BANG TONG HOP TINH HINH THANH QUYET TOAN (MOI I)" xfId="261"/>
    <cellStyle name="_TG-TH_1_BAO GIA NGAY 24-10-08 (co dam)" xfId="262"/>
    <cellStyle name="_TG-TH_1_BC CV 6403 BKHĐT" xfId="263"/>
    <cellStyle name="_TG-TH_1_BC NQ11-CP - chinh sua lai" xfId="264"/>
    <cellStyle name="_TG-TH_1_BC NQ11-CP-Quynh sau bieu so3" xfId="265"/>
    <cellStyle name="_TG-TH_1_BC_NQ11-CP_-_Thao_sua_lai" xfId="266"/>
    <cellStyle name="_TG-TH_1_Book1" xfId="267"/>
    <cellStyle name="_TG-TH_1_Book1_1" xfId="268"/>
    <cellStyle name="_TG-TH_1_Book1_1_BC CV 6403 BKHĐT" xfId="269"/>
    <cellStyle name="_TG-TH_1_Book1_1_Luy ke von ung nam 2011 -Thoa gui ngay 12-8-2012" xfId="270"/>
    <cellStyle name="_TG-TH_1_Book1_2" xfId="271"/>
    <cellStyle name="_TG-TH_1_Book1_2_BC CV 6403 BKHĐT" xfId="272"/>
    <cellStyle name="_TG-TH_1_Book1_2_Luy ke von ung nam 2011 -Thoa gui ngay 12-8-2012" xfId="273"/>
    <cellStyle name="_TG-TH_1_Book1_BC CV 6403 BKHĐT" xfId="274"/>
    <cellStyle name="_TG-TH_1_Book1_Luy ke von ung nam 2011 -Thoa gui ngay 12-8-2012" xfId="275"/>
    <cellStyle name="_TG-TH_1_CAU Khanh Nam(Thi Cong)" xfId="276"/>
    <cellStyle name="_TG-TH_1_ChiHuong_ApGia" xfId="277"/>
    <cellStyle name="_TG-TH_1_CoCauPhi (version 1)" xfId="278"/>
    <cellStyle name="_TG-TH_1_DAU NOI PL-CL TAI PHU LAMHC" xfId="279"/>
    <cellStyle name="_TG-TH_1_DU TRU VAT TU" xfId="280"/>
    <cellStyle name="_TG-TH_1_Lora-tungchau" xfId="281"/>
    <cellStyle name="_TG-TH_1_Luy ke von ung nam 2011 -Thoa gui ngay 12-8-2012" xfId="282"/>
    <cellStyle name="_TG-TH_1_NhanCong" xfId="283"/>
    <cellStyle name="_TG-TH_1_phu luc tong ket tinh hinh TH giai doan 03-10 (ngay 30)" xfId="284"/>
    <cellStyle name="_TG-TH_1_Qt-HT3PQ1(CauKho)" xfId="285"/>
    <cellStyle name="_TG-TH_1_Sheet1" xfId="286"/>
    <cellStyle name="_TG-TH_1_ÿÿÿÿÿ" xfId="287"/>
    <cellStyle name="_TG-TH_2" xfId="288"/>
    <cellStyle name="_TG-TH_2_160505 BIEU CHI NSDP TREN DAU DAN (BAO GÔM BSCMT)" xfId="289"/>
    <cellStyle name="_TG-TH_2_ApGiaVatTu_cayxanh_latgach" xfId="290"/>
    <cellStyle name="_TG-TH_2_BANG TONG HOP TINH HINH THANH QUYET TOAN (MOI I)" xfId="291"/>
    <cellStyle name="_TG-TH_2_BAO GIA NGAY 24-10-08 (co dam)" xfId="292"/>
    <cellStyle name="_TG-TH_2_BC CV 6403 BKHĐT" xfId="293"/>
    <cellStyle name="_TG-TH_2_BC NQ11-CP - chinh sua lai" xfId="294"/>
    <cellStyle name="_TG-TH_2_BC NQ11-CP-Quynh sau bieu so3" xfId="295"/>
    <cellStyle name="_TG-TH_2_BC_NQ11-CP_-_Thao_sua_lai" xfId="296"/>
    <cellStyle name="_TG-TH_2_Book1" xfId="297"/>
    <cellStyle name="_TG-TH_2_Book1_1" xfId="298"/>
    <cellStyle name="_TG-TH_2_Book1_1_BC CV 6403 BKHĐT" xfId="299"/>
    <cellStyle name="_TG-TH_2_Book1_1_Luy ke von ung nam 2011 -Thoa gui ngay 12-8-2012" xfId="300"/>
    <cellStyle name="_TG-TH_2_Book1_2" xfId="301"/>
    <cellStyle name="_TG-TH_2_Book1_2_BC CV 6403 BKHĐT" xfId="302"/>
    <cellStyle name="_TG-TH_2_Book1_2_Luy ke von ung nam 2011 -Thoa gui ngay 12-8-2012" xfId="303"/>
    <cellStyle name="_TG-TH_2_Book1_BC CV 6403 BKHĐT" xfId="304"/>
    <cellStyle name="_TG-TH_2_Book1_Luy ke von ung nam 2011 -Thoa gui ngay 12-8-2012" xfId="305"/>
    <cellStyle name="_TG-TH_2_CAU Khanh Nam(Thi Cong)" xfId="306"/>
    <cellStyle name="_TG-TH_2_ChiHuong_ApGia" xfId="307"/>
    <cellStyle name="_TG-TH_2_CoCauPhi (version 1)" xfId="308"/>
    <cellStyle name="_TG-TH_2_DAU NOI PL-CL TAI PHU LAMHC" xfId="309"/>
    <cellStyle name="_TG-TH_2_DU TRU VAT TU" xfId="310"/>
    <cellStyle name="_TG-TH_2_Lora-tungchau" xfId="311"/>
    <cellStyle name="_TG-TH_2_Luy ke von ung nam 2011 -Thoa gui ngay 12-8-2012" xfId="312"/>
    <cellStyle name="_TG-TH_2_NhanCong" xfId="313"/>
    <cellStyle name="_TG-TH_2_phu luc tong ket tinh hinh TH giai doan 03-10 (ngay 30)" xfId="314"/>
    <cellStyle name="_TG-TH_2_Qt-HT3PQ1(CauKho)" xfId="315"/>
    <cellStyle name="_TG-TH_2_Sheet1" xfId="316"/>
    <cellStyle name="_TG-TH_2_ÿÿÿÿÿ" xfId="317"/>
    <cellStyle name="_TG-TH_3" xfId="318"/>
    <cellStyle name="_TG-TH_3_160505 BIEU CHI NSDP TREN DAU DAN (BAO GÔM BSCMT)" xfId="319"/>
    <cellStyle name="_TG-TH_3_Lora-tungchau" xfId="320"/>
    <cellStyle name="_TG-TH_3_Qt-HT3PQ1(CauKho)" xfId="321"/>
    <cellStyle name="_TG-TH_4" xfId="322"/>
    <cellStyle name="_Tong dutoan PP LAHAI" xfId="323"/>
    <cellStyle name="_TPCP GT-24-5-Mien Nui" xfId="324"/>
    <cellStyle name="_ung truoc 2011 NSTW Thanh Hoa + Nge An gui Thu 12-5" xfId="325"/>
    <cellStyle name="_ung truoc cua long an (6-5-2010)" xfId="326"/>
    <cellStyle name="_Ung von nam 2011 vung TNB - Doan Cong tac (12-5-2010)" xfId="327"/>
    <cellStyle name="_Ung von nam 2011 vung TNB - Doan Cong tac (12-5-2010)_Cong trinh co y kien LD_Dang_NN_2011-Tay nguyen-9-10" xfId="328"/>
    <cellStyle name="_Ung von nam 2011 vung TNB - Doan Cong tac (12-5-2010)_TN - Ho tro khac 2011" xfId="329"/>
    <cellStyle name="_ÿÿÿÿÿ" xfId="330"/>
    <cellStyle name="_ÿÿÿÿÿ_Kh ql62 (2010) 11-09" xfId="331"/>
    <cellStyle name="_ÿÿÿÿÿ_Khung 2012" xfId="332"/>
    <cellStyle name="~1" xfId="333"/>
    <cellStyle name="’Ê‰Ý [0.00]_laroux" xfId="334"/>
    <cellStyle name="’Ê‰Ý_laroux" xfId="335"/>
    <cellStyle name="•W?_Format" xfId="336"/>
    <cellStyle name="•W€_’·Šú‰p•¶" xfId="337"/>
    <cellStyle name="•W_¯–ì" xfId="338"/>
    <cellStyle name="W_MARINE" xfId="339"/>
    <cellStyle name="0" xfId="340"/>
    <cellStyle name="0.0" xfId="341"/>
    <cellStyle name="0.00" xfId="342"/>
    <cellStyle name="1" xfId="343"/>
    <cellStyle name="1_160505 BIEU CHI NSDP TREN DAU DAN (BAO GÔM BSCMT)" xfId="344"/>
    <cellStyle name="1_2016.04.20 XAC DINH QL GD HC" xfId="345"/>
    <cellStyle name="1_2-Ha GiangBB2011-V1" xfId="346"/>
    <cellStyle name="1_50-BB Vung tau 2011" xfId="347"/>
    <cellStyle name="1_52-Long An2011.BB-V1" xfId="348"/>
    <cellStyle name="1_BAO GIA NGAY 24-10-08 (co dam)" xfId="349"/>
    <cellStyle name="1_Book1" xfId="350"/>
    <cellStyle name="1_Book1_1" xfId="351"/>
    <cellStyle name="1_Cau thuy dien Ban La (Cu Anh)" xfId="352"/>
    <cellStyle name="1_Cau thuy dien Ban La (Cu Anh)_1009030 TW chi vong II pan bo lua ra (update dan so-thuy loi phi 30-9-2010)(bac ninh-quang ngai)final chinh Da Nang" xfId="353"/>
    <cellStyle name="1_Cau thuy dien Ban La (Cu Anh)_160505 BIEU CHI NSDP TREN DAU DAN (BAO GÔM BSCMT)" xfId="354"/>
    <cellStyle name="1_Cong trinh co y kien LD_Dang_NN_2011-Tay nguyen-9-10" xfId="355"/>
    <cellStyle name="1_DT 2010-Dong  Nai-V2" xfId="356"/>
    <cellStyle name="1_Du toan 558 (Km17+508.12 - Km 22)" xfId="357"/>
    <cellStyle name="1_Du toan 558 (Km17+508.12 - Km 22)_1009030 TW chi vong II pan bo lua ra (update dan so-thuy loi phi 30-9-2010)(bac ninh-quang ngai)final chinh Da Nang" xfId="358"/>
    <cellStyle name="1_Du toan 558 (Km17+508.12 - Km 22)_160505 BIEU CHI NSDP TREN DAU DAN (BAO GÔM BSCMT)" xfId="359"/>
    <cellStyle name="1_Gia_VLQL48_duyet " xfId="360"/>
    <cellStyle name="1_Hai Duong2010-PA294.700" xfId="361"/>
    <cellStyle name="1_Hai Duong2010-V1-Dukienlai" xfId="362"/>
    <cellStyle name="1_Kh ql62 (2010) 11-09" xfId="363"/>
    <cellStyle name="1_Khung 2012" xfId="364"/>
    <cellStyle name="1_KlQdinhduyet" xfId="365"/>
    <cellStyle name="1_QUY LUONG GIAO DUC 2017 (CHUYEN PHONG)" xfId="366"/>
    <cellStyle name="1_TN - Ho tro khac 2011" xfId="367"/>
    <cellStyle name="1_TRUNG PMU 5" xfId="368"/>
    <cellStyle name="1_Vinh Phuc2010-V1" xfId="369"/>
    <cellStyle name="1_ÿÿÿÿÿ" xfId="370"/>
    <cellStyle name="1_ÿÿÿÿÿ_Bieu tong hop nhu cau ung 2011 da chon loc -Mien nui" xfId="371"/>
    <cellStyle name="1_ÿÿÿÿÿ_Kh ql62 (2010) 11-09" xfId="372"/>
    <cellStyle name="1_ÿÿÿÿÿ_Khung 2012" xfId="373"/>
    <cellStyle name="18" xfId="374"/>
    <cellStyle name="¹éºÐÀ²_      " xfId="375"/>
    <cellStyle name="2" xfId="376"/>
    <cellStyle name="2_Book1" xfId="377"/>
    <cellStyle name="2_Book1_1" xfId="378"/>
    <cellStyle name="2_Cau thuy dien Ban La (Cu Anh)" xfId="379"/>
    <cellStyle name="2_Cau thuy dien Ban La (Cu Anh)_1009030 TW chi vong II pan bo lua ra (update dan so-thuy loi phi 30-9-2010)(bac ninh-quang ngai)final chinh Da Nang" xfId="380"/>
    <cellStyle name="2_Cau thuy dien Ban La (Cu Anh)_160505 BIEU CHI NSDP TREN DAU DAN (BAO GÔM BSCMT)" xfId="381"/>
    <cellStyle name="2_Du toan 558 (Km17+508.12 - Km 22)" xfId="382"/>
    <cellStyle name="2_Du toan 558 (Km17+508.12 - Km 22)_1009030 TW chi vong II pan bo lua ra (update dan so-thuy loi phi 30-9-2010)(bac ninh-quang ngai)final chinh Da Nang" xfId="383"/>
    <cellStyle name="2_Du toan 558 (Km17+508.12 - Km 22)_160505 BIEU CHI NSDP TREN DAU DAN (BAO GÔM BSCMT)" xfId="384"/>
    <cellStyle name="2_Gia_VLQL48_duyet " xfId="385"/>
    <cellStyle name="2_KlQdinhduyet" xfId="386"/>
    <cellStyle name="2_TRUNG PMU 5" xfId="387"/>
    <cellStyle name="2_ÿÿÿÿÿ" xfId="388"/>
    <cellStyle name="2_ÿÿÿÿÿ_Bieu tong hop nhu cau ung 2011 da chon loc -Mien nui" xfId="389"/>
    <cellStyle name="20" xfId="390"/>
    <cellStyle name="-2001" xfId="391"/>
    <cellStyle name="3" xfId="392"/>
    <cellStyle name="3_Book1" xfId="393"/>
    <cellStyle name="3_Book1_1" xfId="394"/>
    <cellStyle name="3_Cau thuy dien Ban La (Cu Anh)" xfId="395"/>
    <cellStyle name="3_Cau thuy dien Ban La (Cu Anh)_1009030 TW chi vong II pan bo lua ra (update dan so-thuy loi phi 30-9-2010)(bac ninh-quang ngai)final chinh Da Nang" xfId="396"/>
    <cellStyle name="3_Cau thuy dien Ban La (Cu Anh)_160505 BIEU CHI NSDP TREN DAU DAN (BAO GÔM BSCMT)" xfId="397"/>
    <cellStyle name="3_Du toan 558 (Km17+508.12 - Km 22)" xfId="398"/>
    <cellStyle name="3_Du toan 558 (Km17+508.12 - Km 22)_1009030 TW chi vong II pan bo lua ra (update dan so-thuy loi phi 30-9-2010)(bac ninh-quang ngai)final chinh Da Nang" xfId="399"/>
    <cellStyle name="3_Du toan 558 (Km17+508.12 - Km 22)_160505 BIEU CHI NSDP TREN DAU DAN (BAO GÔM BSCMT)" xfId="400"/>
    <cellStyle name="3_Gia_VLQL48_duyet " xfId="401"/>
    <cellStyle name="3_KlQdinhduyet" xfId="402"/>
    <cellStyle name="3_ÿÿÿÿÿ" xfId="403"/>
    <cellStyle name="4" xfId="404"/>
    <cellStyle name="4_Book1" xfId="405"/>
    <cellStyle name="4_Book1_1" xfId="406"/>
    <cellStyle name="4_Cau thuy dien Ban La (Cu Anh)" xfId="407"/>
    <cellStyle name="4_Cau thuy dien Ban La (Cu Anh)_1009030 TW chi vong II pan bo lua ra (update dan so-thuy loi phi 30-9-2010)(bac ninh-quang ngai)final chinh Da Nang" xfId="408"/>
    <cellStyle name="4_Cau thuy dien Ban La (Cu Anh)_160505 BIEU CHI NSDP TREN DAU DAN (BAO GÔM BSCMT)" xfId="409"/>
    <cellStyle name="4_Du toan 558 (Km17+508.12 - Km 22)" xfId="410"/>
    <cellStyle name="4_Du toan 558 (Km17+508.12 - Km 22)_1009030 TW chi vong II pan bo lua ra (update dan so-thuy loi phi 30-9-2010)(bac ninh-quang ngai)final chinh Da Nang" xfId="411"/>
    <cellStyle name="4_Du toan 558 (Km17+508.12 - Km 22)_160505 BIEU CHI NSDP TREN DAU DAN (BAO GÔM BSCMT)" xfId="412"/>
    <cellStyle name="4_Gia_VLQL48_duyet " xfId="413"/>
    <cellStyle name="4_KlQdinhduyet" xfId="414"/>
    <cellStyle name="4_ÿÿÿÿÿ" xfId="415"/>
    <cellStyle name="6" xfId="416"/>
    <cellStyle name="6_Cong trinh co y kien LD_Dang_NN_2011-Tay nguyen-9-10" xfId="417"/>
    <cellStyle name="6_TN - Ho tro khac 2011" xfId="418"/>
    <cellStyle name="9" xfId="419"/>
    <cellStyle name="ÅëÈ­ [0]_      " xfId="420"/>
    <cellStyle name="AeE­ [0]_INQUIRY ¿?¾÷AßAø " xfId="421"/>
    <cellStyle name="ÅëÈ­ [0]_L601CPT" xfId="422"/>
    <cellStyle name="ÅëÈ­_      " xfId="423"/>
    <cellStyle name="AeE­_INQUIRY ¿?¾÷AßAø " xfId="424"/>
    <cellStyle name="ÅëÈ­_L601CPT" xfId="425"/>
    <cellStyle name="args.style" xfId="426"/>
    <cellStyle name="at" xfId="427"/>
    <cellStyle name="ÄÞ¸¶ [0]_      " xfId="428"/>
    <cellStyle name="AÞ¸¶ [0]_INQUIRY ¿?¾÷AßAø " xfId="429"/>
    <cellStyle name="ÄÞ¸¶ [0]_L601CPT" xfId="430"/>
    <cellStyle name="ÄÞ¸¶_      " xfId="431"/>
    <cellStyle name="AÞ¸¶_INQUIRY ¿?¾÷AßAø " xfId="432"/>
    <cellStyle name="ÄÞ¸¶_L601CPT" xfId="433"/>
    <cellStyle name="AutoFormat Options" xfId="434"/>
    <cellStyle name="Body" xfId="435"/>
    <cellStyle name="C?AØ_¿?¾÷CoE² " xfId="436"/>
    <cellStyle name="C~1" xfId="437"/>
    <cellStyle name="Ç¥ÁØ_      " xfId="438"/>
    <cellStyle name="C￥AØ_¿μ¾÷CoE² " xfId="439"/>
    <cellStyle name="Ç¥ÁØ_±¸¹Ì´ëÃ¥" xfId="440"/>
    <cellStyle name="C￥AØ_Sheet1_¿μ¾÷CoE² " xfId="441"/>
    <cellStyle name="Ç¥ÁØ_ÿÿÿÿÿÿ_4_ÃÑÇÕ°è " xfId="442"/>
    <cellStyle name="Calc Currency (0)" xfId="443"/>
    <cellStyle name="Calc Currency (2)" xfId="444"/>
    <cellStyle name="Calc Percent (0)" xfId="445"/>
    <cellStyle name="Calc Percent (1)" xfId="446"/>
    <cellStyle name="Calc Percent (2)" xfId="447"/>
    <cellStyle name="Calc Units (0)" xfId="448"/>
    <cellStyle name="Calc Units (1)" xfId="449"/>
    <cellStyle name="Calc Units (2)" xfId="450"/>
    <cellStyle name="category" xfId="451"/>
    <cellStyle name="Cerrency_Sheet2_XANGDAU" xfId="452"/>
    <cellStyle name="Chi phÝ kh¸c_Book1" xfId="453"/>
    <cellStyle name="CHUONG" xfId="454"/>
    <cellStyle name="Comma" xfId="455" builtinId="3"/>
    <cellStyle name="Comma  - Style1" xfId="456"/>
    <cellStyle name="Comma  - Style2" xfId="457"/>
    <cellStyle name="Comma  - Style3" xfId="458"/>
    <cellStyle name="Comma  - Style4" xfId="459"/>
    <cellStyle name="Comma  - Style5" xfId="460"/>
    <cellStyle name="Comma  - Style6" xfId="461"/>
    <cellStyle name="Comma  - Style7" xfId="462"/>
    <cellStyle name="Comma  - Style8" xfId="463"/>
    <cellStyle name="Comma [0] 2" xfId="464"/>
    <cellStyle name="Comma [0] 3" xfId="465"/>
    <cellStyle name="Comma [00]" xfId="466"/>
    <cellStyle name="Comma 10" xfId="467"/>
    <cellStyle name="Comma 11" xfId="468"/>
    <cellStyle name="Comma 12" xfId="469"/>
    <cellStyle name="Comma 12 2" xfId="470"/>
    <cellStyle name="Comma 12_140817 20 DP" xfId="471"/>
    <cellStyle name="Comma 13" xfId="1033"/>
    <cellStyle name="Comma 14" xfId="472"/>
    <cellStyle name="Comma 15" xfId="473"/>
    <cellStyle name="Comma 16" xfId="1034"/>
    <cellStyle name="Comma 2" xfId="474"/>
    <cellStyle name="Comma 2 2" xfId="475"/>
    <cellStyle name="Comma 2 3" xfId="476"/>
    <cellStyle name="Comma 2 3 2" xfId="477"/>
    <cellStyle name="Comma 2 5" xfId="478"/>
    <cellStyle name="Comma 2_131021 TDT VON DAU TU 2014 (CT MTQG) GUI TONG HOP" xfId="479"/>
    <cellStyle name="Comma 21 2" xfId="480"/>
    <cellStyle name="Comma 3" xfId="481"/>
    <cellStyle name="Comma 3 2" xfId="1040"/>
    <cellStyle name="Comma 3 2 2" xfId="482"/>
    <cellStyle name="Comma 3_160505 BIEU CHI NSDP TREN DAU DAN (BAO GÔM BSCMT)" xfId="483"/>
    <cellStyle name="Comma 4" xfId="484"/>
    <cellStyle name="Comma 4 2 2 24" xfId="1045"/>
    <cellStyle name="Comma 5" xfId="485"/>
    <cellStyle name="Comma 53 4" xfId="1038"/>
    <cellStyle name="Comma 6" xfId="486"/>
    <cellStyle name="Comma 62" xfId="1036"/>
    <cellStyle name="Comma 7" xfId="487"/>
    <cellStyle name="Comma 8" xfId="488"/>
    <cellStyle name="Comma 8 2" xfId="1044"/>
    <cellStyle name="Comma 9" xfId="489"/>
    <cellStyle name="comma zerodec" xfId="490"/>
    <cellStyle name="Comma0" xfId="491"/>
    <cellStyle name="cong" xfId="492"/>
    <cellStyle name="Copied" xfId="493"/>
    <cellStyle name="Co聭ma_Sheet1" xfId="494"/>
    <cellStyle name="Cࡵrrency_Sheet1_PRODUCTĠ" xfId="495"/>
    <cellStyle name="Currency [0] 2" xfId="496"/>
    <cellStyle name="Currency [00]" xfId="497"/>
    <cellStyle name="Currency0" xfId="498"/>
    <cellStyle name="Currency1" xfId="499"/>
    <cellStyle name="D1" xfId="500"/>
    <cellStyle name="Date" xfId="501"/>
    <cellStyle name="Date Short" xfId="502"/>
    <cellStyle name="Date_Book1" xfId="503"/>
    <cellStyle name="DAUDE" xfId="504"/>
    <cellStyle name="Dezimal [0]_35ERI8T2gbIEMixb4v26icuOo" xfId="505"/>
    <cellStyle name="Dezimal_35ERI8T2gbIEMixb4v26icuOo" xfId="506"/>
    <cellStyle name="Dg" xfId="507"/>
    <cellStyle name="Dgia" xfId="508"/>
    <cellStyle name="Dollar (zero dec)" xfId="509"/>
    <cellStyle name="Don gia" xfId="510"/>
    <cellStyle name="Dziesi?tny [0]_Invoices2001Slovakia" xfId="511"/>
    <cellStyle name="Dziesi?tny_Invoices2001Slovakia" xfId="512"/>
    <cellStyle name="Dziesietny [0]_Invoices2001Slovakia" xfId="513"/>
    <cellStyle name="Dziesiętny [0]_Invoices2001Slovakia" xfId="514"/>
    <cellStyle name="Dziesietny [0]_Invoices2001Slovakia_01_Nha so 1_Dien" xfId="515"/>
    <cellStyle name="Dziesiętny [0]_Invoices2001Slovakia_01_Nha so 1_Dien" xfId="516"/>
    <cellStyle name="Dziesietny [0]_Invoices2001Slovakia_10_Nha so 10_Dien1" xfId="517"/>
    <cellStyle name="Dziesiętny [0]_Invoices2001Slovakia_10_Nha so 10_Dien1" xfId="518"/>
    <cellStyle name="Dziesietny [0]_Invoices2001Slovakia_Book1" xfId="519"/>
    <cellStyle name="Dziesiętny [0]_Invoices2001Slovakia_Book1" xfId="520"/>
    <cellStyle name="Dziesietny [0]_Invoices2001Slovakia_Book1_1" xfId="521"/>
    <cellStyle name="Dziesiętny [0]_Invoices2001Slovakia_Book1_1" xfId="522"/>
    <cellStyle name="Dziesietny [0]_Invoices2001Slovakia_Book1_1_Book1" xfId="523"/>
    <cellStyle name="Dziesiętny [0]_Invoices2001Slovakia_Book1_1_Book1" xfId="524"/>
    <cellStyle name="Dziesietny [0]_Invoices2001Slovakia_Book1_2" xfId="525"/>
    <cellStyle name="Dziesiętny [0]_Invoices2001Slovakia_Book1_2" xfId="526"/>
    <cellStyle name="Dziesietny [0]_Invoices2001Slovakia_Book1_Nhu cau von ung truoc 2011 Tha h Hoa + Nge An gui TW" xfId="527"/>
    <cellStyle name="Dziesiętny [0]_Invoices2001Slovakia_Book1_Nhu cau von ung truoc 2011 Tha h Hoa + Nge An gui TW" xfId="528"/>
    <cellStyle name="Dziesietny [0]_Invoices2001Slovakia_Book1_Tong hop Cac tuyen(9-1-06)" xfId="529"/>
    <cellStyle name="Dziesiętny [0]_Invoices2001Slovakia_Book1_Tong hop Cac tuyen(9-1-06)" xfId="530"/>
    <cellStyle name="Dziesietny [0]_Invoices2001Slovakia_Book1_ung truoc 2011 NSTW Thanh Hoa + Nge An gui Thu 12-5" xfId="531"/>
    <cellStyle name="Dziesiętny [0]_Invoices2001Slovakia_Book1_ung truoc 2011 NSTW Thanh Hoa + Nge An gui Thu 12-5" xfId="532"/>
    <cellStyle name="Dziesietny [0]_Invoices2001Slovakia_d-uong+TDT" xfId="533"/>
    <cellStyle name="Dziesiętny [0]_Invoices2001Slovakia_Nhµ ®Ó xe" xfId="534"/>
    <cellStyle name="Dziesietny [0]_Invoices2001Slovakia_Nha bao ve(28-7-05)" xfId="535"/>
    <cellStyle name="Dziesiętny [0]_Invoices2001Slovakia_Nha bao ve(28-7-05)" xfId="536"/>
    <cellStyle name="Dziesietny [0]_Invoices2001Slovakia_NHA de xe nguyen du" xfId="537"/>
    <cellStyle name="Dziesiętny [0]_Invoices2001Slovakia_NHA de xe nguyen du" xfId="538"/>
    <cellStyle name="Dziesietny [0]_Invoices2001Slovakia_Nhalamviec VTC(25-1-05)" xfId="539"/>
    <cellStyle name="Dziesiętny [0]_Invoices2001Slovakia_Nhalamviec VTC(25-1-05)" xfId="540"/>
    <cellStyle name="Dziesietny [0]_Invoices2001Slovakia_Nhu cau von ung truoc 2011 Tha h Hoa + Nge An gui TW" xfId="541"/>
    <cellStyle name="Dziesiętny [0]_Invoices2001Slovakia_TDT KHANH HOA" xfId="542"/>
    <cellStyle name="Dziesietny [0]_Invoices2001Slovakia_TDT KHANH HOA_Tong hop Cac tuyen(9-1-06)" xfId="543"/>
    <cellStyle name="Dziesiętny [0]_Invoices2001Slovakia_TDT KHANH HOA_Tong hop Cac tuyen(9-1-06)" xfId="544"/>
    <cellStyle name="Dziesietny [0]_Invoices2001Slovakia_TDT quangngai" xfId="545"/>
    <cellStyle name="Dziesiętny [0]_Invoices2001Slovakia_TDT quangngai" xfId="546"/>
    <cellStyle name="Dziesietny [0]_Invoices2001Slovakia_TMDT(10-5-06)" xfId="547"/>
    <cellStyle name="Dziesietny_Invoices2001Slovakia" xfId="548"/>
    <cellStyle name="Dziesiętny_Invoices2001Slovakia" xfId="549"/>
    <cellStyle name="Dziesietny_Invoices2001Slovakia_01_Nha so 1_Dien" xfId="550"/>
    <cellStyle name="Dziesiętny_Invoices2001Slovakia_01_Nha so 1_Dien" xfId="551"/>
    <cellStyle name="Dziesietny_Invoices2001Slovakia_10_Nha so 10_Dien1" xfId="552"/>
    <cellStyle name="Dziesiętny_Invoices2001Slovakia_10_Nha so 10_Dien1" xfId="553"/>
    <cellStyle name="Dziesietny_Invoices2001Slovakia_Book1" xfId="554"/>
    <cellStyle name="Dziesiętny_Invoices2001Slovakia_Book1" xfId="555"/>
    <cellStyle name="Dziesietny_Invoices2001Slovakia_Book1_1" xfId="556"/>
    <cellStyle name="Dziesiętny_Invoices2001Slovakia_Book1_1" xfId="557"/>
    <cellStyle name="Dziesietny_Invoices2001Slovakia_Book1_1_Book1" xfId="558"/>
    <cellStyle name="Dziesiętny_Invoices2001Slovakia_Book1_1_Book1" xfId="559"/>
    <cellStyle name="Dziesietny_Invoices2001Slovakia_Book1_2" xfId="560"/>
    <cellStyle name="Dziesiętny_Invoices2001Slovakia_Book1_2" xfId="561"/>
    <cellStyle name="Dziesietny_Invoices2001Slovakia_Book1_Nhu cau von ung truoc 2011 Tha h Hoa + Nge An gui TW" xfId="562"/>
    <cellStyle name="Dziesiętny_Invoices2001Slovakia_Book1_Nhu cau von ung truoc 2011 Tha h Hoa + Nge An gui TW" xfId="563"/>
    <cellStyle name="Dziesietny_Invoices2001Slovakia_Book1_Tong hop Cac tuyen(9-1-06)" xfId="564"/>
    <cellStyle name="Dziesiętny_Invoices2001Slovakia_Book1_Tong hop Cac tuyen(9-1-06)" xfId="565"/>
    <cellStyle name="Dziesietny_Invoices2001Slovakia_Book1_ung truoc 2011 NSTW Thanh Hoa + Nge An gui Thu 12-5" xfId="566"/>
    <cellStyle name="Dziesiętny_Invoices2001Slovakia_Book1_ung truoc 2011 NSTW Thanh Hoa + Nge An gui Thu 12-5" xfId="567"/>
    <cellStyle name="Dziesietny_Invoices2001Slovakia_d-uong+TDT" xfId="568"/>
    <cellStyle name="Dziesiętny_Invoices2001Slovakia_Nhµ ®Ó xe" xfId="569"/>
    <cellStyle name="Dziesietny_Invoices2001Slovakia_Nha bao ve(28-7-05)" xfId="570"/>
    <cellStyle name="Dziesiętny_Invoices2001Slovakia_Nha bao ve(28-7-05)" xfId="571"/>
    <cellStyle name="Dziesietny_Invoices2001Slovakia_NHA de xe nguyen du" xfId="572"/>
    <cellStyle name="Dziesiętny_Invoices2001Slovakia_NHA de xe nguyen du" xfId="573"/>
    <cellStyle name="Dziesietny_Invoices2001Slovakia_Nhalamviec VTC(25-1-05)" xfId="574"/>
    <cellStyle name="Dziesiętny_Invoices2001Slovakia_Nhalamviec VTC(25-1-05)" xfId="575"/>
    <cellStyle name="Dziesietny_Invoices2001Slovakia_Nhu cau von ung truoc 2011 Tha h Hoa + Nge An gui TW" xfId="576"/>
    <cellStyle name="Dziesiętny_Invoices2001Slovakia_TDT KHANH HOA" xfId="577"/>
    <cellStyle name="Dziesietny_Invoices2001Slovakia_TDT KHANH HOA_Tong hop Cac tuyen(9-1-06)" xfId="578"/>
    <cellStyle name="Dziesiętny_Invoices2001Slovakia_TDT KHANH HOA_Tong hop Cac tuyen(9-1-06)" xfId="579"/>
    <cellStyle name="Dziesietny_Invoices2001Slovakia_TDT quangngai" xfId="580"/>
    <cellStyle name="Dziesiętny_Invoices2001Slovakia_TDT quangngai" xfId="581"/>
    <cellStyle name="Dziesietny_Invoices2001Slovakia_TMDT(10-5-06)" xfId="582"/>
    <cellStyle name="e" xfId="583"/>
    <cellStyle name="Enter Currency (0)" xfId="584"/>
    <cellStyle name="Enter Currency (2)" xfId="585"/>
    <cellStyle name="Enter Units (0)" xfId="586"/>
    <cellStyle name="Enter Units (1)" xfId="587"/>
    <cellStyle name="Enter Units (2)" xfId="588"/>
    <cellStyle name="Entered" xfId="589"/>
    <cellStyle name="Euro" xfId="590"/>
    <cellStyle name="Excel Built-in Normal" xfId="591"/>
    <cellStyle name="f" xfId="592"/>
    <cellStyle name="Fixed" xfId="593"/>
    <cellStyle name="gia" xfId="594"/>
    <cellStyle name="Grey" xfId="595"/>
    <cellStyle name="Group" xfId="596"/>
    <cellStyle name="H" xfId="597"/>
    <cellStyle name="ha" xfId="598"/>
    <cellStyle name="HAI" xfId="599"/>
    <cellStyle name="Head 1" xfId="600"/>
    <cellStyle name="HEADER" xfId="601"/>
    <cellStyle name="Header1" xfId="602"/>
    <cellStyle name="Header2" xfId="603"/>
    <cellStyle name="HEADING1" xfId="604"/>
    <cellStyle name="HEADING2" xfId="605"/>
    <cellStyle name="HEADINGS" xfId="606"/>
    <cellStyle name="HEADINGSTOP" xfId="607"/>
    <cellStyle name="headoption" xfId="608"/>
    <cellStyle name="Hoa-Scholl" xfId="609"/>
    <cellStyle name="HUY" xfId="610"/>
    <cellStyle name="i phÝ kh¸c_B¶ng 2" xfId="611"/>
    <cellStyle name="I.3" xfId="612"/>
    <cellStyle name="i·0" xfId="613"/>
    <cellStyle name="ï-¾È»ê_BiÓu TB" xfId="614"/>
    <cellStyle name="Input [yellow]" xfId="615"/>
    <cellStyle name="k_TONG HOP KINH PHI" xfId="616"/>
    <cellStyle name="k_ÿÿÿÿÿ" xfId="617"/>
    <cellStyle name="k_ÿÿÿÿÿ_1" xfId="618"/>
    <cellStyle name="k_ÿÿÿÿÿ_2" xfId="619"/>
    <cellStyle name="kh¸c_Bang Chi tieu" xfId="620"/>
    <cellStyle name="khanh" xfId="621"/>
    <cellStyle name="khung" xfId="622"/>
    <cellStyle name="Ledger 17 x 11 in" xfId="623"/>
    <cellStyle name="Ledger 17 x 11 in 2" xfId="624"/>
    <cellStyle name="left" xfId="625"/>
    <cellStyle name="Line" xfId="626"/>
    <cellStyle name="Link Currency (0)" xfId="627"/>
    <cellStyle name="Link Currency (2)" xfId="628"/>
    <cellStyle name="Link Units (0)" xfId="629"/>
    <cellStyle name="Link Units (1)" xfId="630"/>
    <cellStyle name="Link Units (2)" xfId="631"/>
    <cellStyle name="MAU" xfId="632"/>
    <cellStyle name="Millares [0]_Well Timing" xfId="633"/>
    <cellStyle name="Millares_Well Timing" xfId="634"/>
    <cellStyle name="Milliers [0]_      " xfId="635"/>
    <cellStyle name="Milliers_      " xfId="636"/>
    <cellStyle name="Model" xfId="637"/>
    <cellStyle name="moi" xfId="638"/>
    <cellStyle name="Moneda [0]_Well Timing" xfId="639"/>
    <cellStyle name="Moneda_Well Timing" xfId="640"/>
    <cellStyle name="Monétaire [0]_      " xfId="641"/>
    <cellStyle name="Monétaire_      " xfId="642"/>
    <cellStyle name="n" xfId="643"/>
    <cellStyle name="New Times Roman" xfId="644"/>
    <cellStyle name="nga" xfId="645"/>
    <cellStyle name="no dec" xfId="646"/>
    <cellStyle name="ÑONVÒ" xfId="647"/>
    <cellStyle name="Normal" xfId="0" builtinId="0"/>
    <cellStyle name="Normal - Style1" xfId="648"/>
    <cellStyle name="Normal - 유형1" xfId="649"/>
    <cellStyle name="Normal 10" xfId="650"/>
    <cellStyle name="Normal 10 10" xfId="1032"/>
    <cellStyle name="Normal 10 2" xfId="1041"/>
    <cellStyle name="Normal 10 2 24 3" xfId="1047"/>
    <cellStyle name="Normal 11" xfId="651"/>
    <cellStyle name="Normal 11 2" xfId="1028"/>
    <cellStyle name="Normal 11 4 3" xfId="1046"/>
    <cellStyle name="Normal 12" xfId="652"/>
    <cellStyle name="Normal 13" xfId="653"/>
    <cellStyle name="Normal 14" xfId="654"/>
    <cellStyle name="Normal 15" xfId="655"/>
    <cellStyle name="Normal 16" xfId="656"/>
    <cellStyle name="Normal 17" xfId="657"/>
    <cellStyle name="Normal 18" xfId="658"/>
    <cellStyle name="Normal 19" xfId="659"/>
    <cellStyle name="Normal 2" xfId="660"/>
    <cellStyle name="Normal 2 2" xfId="661"/>
    <cellStyle name="Normal 2 2 2" xfId="662"/>
    <cellStyle name="Normal 2 3" xfId="663"/>
    <cellStyle name="Normal 2 3 2" xfId="664"/>
    <cellStyle name="Normal 2 4" xfId="665"/>
    <cellStyle name="Normal 2 5" xfId="666"/>
    <cellStyle name="Normal 2_1- DT8a+DT8b-lam DT2014" xfId="667"/>
    <cellStyle name="Normal 20" xfId="668"/>
    <cellStyle name="Normal 21" xfId="669"/>
    <cellStyle name="Normal 22" xfId="670"/>
    <cellStyle name="Normal 23" xfId="671"/>
    <cellStyle name="Normal 25" xfId="672"/>
    <cellStyle name="Normal 26" xfId="673"/>
    <cellStyle name="Normal 27" xfId="674"/>
    <cellStyle name="Normal 3" xfId="675"/>
    <cellStyle name="Normal 3 2" xfId="676"/>
    <cellStyle name="Normal 3 3" xfId="1027"/>
    <cellStyle name="Normal 3 4 2" xfId="677"/>
    <cellStyle name="Normal 3 8" xfId="678"/>
    <cellStyle name="Normal 3_160413  CHI TIEU DAN SO - CO CAU VUNG" xfId="679"/>
    <cellStyle name="Normal 30" xfId="680"/>
    <cellStyle name="Normal 31" xfId="681"/>
    <cellStyle name="Normal 34" xfId="682"/>
    <cellStyle name="Normal 35" xfId="683"/>
    <cellStyle name="Normal 37" xfId="684"/>
    <cellStyle name="Normal 38" xfId="685"/>
    <cellStyle name="Normal 4" xfId="686"/>
    <cellStyle name="Normal 4 2" xfId="687"/>
    <cellStyle name="Normal 4 3" xfId="688"/>
    <cellStyle name="Normal 4_130114 Tong hop DT 2013 - HDND thong qua" xfId="689"/>
    <cellStyle name="Normal 41" xfId="690"/>
    <cellStyle name="Normal 42" xfId="691"/>
    <cellStyle name="Normal 45" xfId="692"/>
    <cellStyle name="Normal 46" xfId="693"/>
    <cellStyle name="Normal 47" xfId="694"/>
    <cellStyle name="Normal 48" xfId="695"/>
    <cellStyle name="Normal 49" xfId="696"/>
    <cellStyle name="Normal 5" xfId="697"/>
    <cellStyle name="Normal 5 2" xfId="698"/>
    <cellStyle name="Normal 5 3" xfId="699"/>
    <cellStyle name="Normal 5_A141023- Bieu giao thu NSNN nam 2015 (638.600)" xfId="700"/>
    <cellStyle name="Normal 59 2 2 2" xfId="1037"/>
    <cellStyle name="Normal 6" xfId="701"/>
    <cellStyle name="Normal 6 2" xfId="702"/>
    <cellStyle name="Normal 6_131021 TDT VON DAU TU 2014 (CT MTQG) GUI TONG HOP" xfId="703"/>
    <cellStyle name="Normal 62 2" xfId="1030"/>
    <cellStyle name="Normal 7" xfId="704"/>
    <cellStyle name="Normal 7 2" xfId="705"/>
    <cellStyle name="Normal 7_131021 TDT VON DAU TU 2014 (CT MTQG) GUI TONG HOP" xfId="706"/>
    <cellStyle name="Normal 8" xfId="707"/>
    <cellStyle name="Normal 9" xfId="708"/>
    <cellStyle name="Normal_Bieu mau (CV )" xfId="1029"/>
    <cellStyle name="Normal_Bieu mau (CV ) 2 10" xfId="1031"/>
    <cellStyle name="Normal_Bieumau.1" xfId="1039"/>
    <cellStyle name="Normal_Sheet1" xfId="1026"/>
    <cellStyle name="Normal_Tong hop KH 2014" xfId="1035"/>
    <cellStyle name="Normal_Vay vốn" xfId="1042"/>
    <cellStyle name="Normal_Vay vốn_KH 2014 (ĐT TH)" xfId="1043"/>
    <cellStyle name="Normal1" xfId="709"/>
    <cellStyle name="Normal8" xfId="710"/>
    <cellStyle name="Normalny_Cennik obowiazuje od 06-08-2001 r (1)" xfId="711"/>
    <cellStyle name="NWM" xfId="712"/>
    <cellStyle name="Ò_x000d_Normal_123569" xfId="713"/>
    <cellStyle name="Œ…‹æØ‚è [0.00]_laroux" xfId="714"/>
    <cellStyle name="Œ…‹æØ‚è_laroux" xfId="715"/>
    <cellStyle name="oft Excel]_x000d__x000a_Comment=open=/f ‚ðw’è‚·‚é‚ÆAƒ†[ƒU[’è‹`ŠÖ”‚ðŠÖ”“\‚è•t‚¯‚Ìˆê——‚É“o˜^‚·‚é‚±‚Æ‚ª‚Å‚«‚Ü‚·B_x000d__x000a_Maximized" xfId="716"/>
    <cellStyle name="oft Excel]_x000d__x000a_Comment=open=/f ‚ðŽw’è‚·‚é‚ÆAƒ†[ƒU[’è‹`ŠÖ”‚ðŠÖ”“\‚è•t‚¯‚Ìˆê——‚É“o˜^‚·‚é‚±‚Æ‚ª‚Å‚«‚Ü‚·B_x000d__x000a_Maximized" xfId="717"/>
    <cellStyle name="oft Excel]_x000d__x000a_Comment=The open=/f lines load custom functions into the Paste Function list._x000d__x000a_Maximized=2_x000d__x000a_Basics=1_x000d__x000a_A" xfId="718"/>
    <cellStyle name="oft Excel]_x000d__x000a_Comment=The open=/f lines load custom functions into the Paste Function list._x000d__x000a_Maximized=3_x000d__x000a_Basics=1_x000d__x000a_A" xfId="719"/>
    <cellStyle name="omma [0]_Mktg Prog" xfId="720"/>
    <cellStyle name="ormal_Sheet1_1" xfId="721"/>
    <cellStyle name="p" xfId="722"/>
    <cellStyle name="Pattern" xfId="723"/>
    <cellStyle name="per.style" xfId="724"/>
    <cellStyle name="Percent [0]" xfId="725"/>
    <cellStyle name="Percent [00]" xfId="726"/>
    <cellStyle name="Percent [2]" xfId="727"/>
    <cellStyle name="Percent 10" xfId="728"/>
    <cellStyle name="Percent 2" xfId="729"/>
    <cellStyle name="Percent 2 2" xfId="730"/>
    <cellStyle name="Percent 2_Bieu kem de cuong" xfId="731"/>
    <cellStyle name="Percent 3" xfId="732"/>
    <cellStyle name="Percent 6" xfId="733"/>
    <cellStyle name="PERCENTAGE" xfId="734"/>
    <cellStyle name="PrePop Currency (0)" xfId="735"/>
    <cellStyle name="PrePop Currency (2)" xfId="736"/>
    <cellStyle name="PrePop Units (0)" xfId="737"/>
    <cellStyle name="PrePop Units (1)" xfId="738"/>
    <cellStyle name="PrePop Units (2)" xfId="739"/>
    <cellStyle name="pricing" xfId="740"/>
    <cellStyle name="PSChar" xfId="741"/>
    <cellStyle name="PSHeading" xfId="742"/>
    <cellStyle name="Quantity" xfId="743"/>
    <cellStyle name="regstoresfromspecstores" xfId="744"/>
    <cellStyle name="RevList" xfId="745"/>
    <cellStyle name="rlink_tiªn l­în_x001b_Hyperlink_TONG HOP KINH PHI" xfId="746"/>
    <cellStyle name="rmal_ADAdot" xfId="747"/>
    <cellStyle name="S—_x0008_" xfId="748"/>
    <cellStyle name="s]_x000d__x000a_spooler=yes_x000d__x000a_load=_x000d__x000a_Beep=yes_x000d__x000a_NullPort=None_x000d__x000a_BorderWidth=3_x000d__x000a_CursorBlinkRate=1200_x000d__x000a_DoubleClickSpeed=452_x000d__x000a_Programs=co" xfId="749"/>
    <cellStyle name="S—_x0008__160505 BIEU CHI NSDP TREN DAU DAN (BAO GÔM BSCMT)" xfId="750"/>
    <cellStyle name="SAPBEXaggData" xfId="751"/>
    <cellStyle name="SAPBEXaggDataEmph" xfId="752"/>
    <cellStyle name="SAPBEXaggItem" xfId="753"/>
    <cellStyle name="SAPBEXchaText" xfId="754"/>
    <cellStyle name="SAPBEXexcBad7" xfId="755"/>
    <cellStyle name="SAPBEXexcBad8" xfId="756"/>
    <cellStyle name="SAPBEXexcBad9" xfId="757"/>
    <cellStyle name="SAPBEXexcCritical4" xfId="758"/>
    <cellStyle name="SAPBEXexcCritical5" xfId="759"/>
    <cellStyle name="SAPBEXexcCritical6" xfId="760"/>
    <cellStyle name="SAPBEXexcGood1" xfId="761"/>
    <cellStyle name="SAPBEXexcGood2" xfId="762"/>
    <cellStyle name="SAPBEXexcGood3" xfId="763"/>
    <cellStyle name="SAPBEXfilterDrill" xfId="764"/>
    <cellStyle name="SAPBEXfilterItem" xfId="765"/>
    <cellStyle name="SAPBEXfilterText" xfId="766"/>
    <cellStyle name="SAPBEXformats" xfId="767"/>
    <cellStyle name="SAPBEXheaderItem" xfId="768"/>
    <cellStyle name="SAPBEXheaderText" xfId="769"/>
    <cellStyle name="SAPBEXresData" xfId="770"/>
    <cellStyle name="SAPBEXresDataEmph" xfId="771"/>
    <cellStyle name="SAPBEXresItem" xfId="772"/>
    <cellStyle name="SAPBEXstdData" xfId="773"/>
    <cellStyle name="SAPBEXstdDataEmph" xfId="774"/>
    <cellStyle name="SAPBEXstdItem" xfId="775"/>
    <cellStyle name="SAPBEXtitle" xfId="776"/>
    <cellStyle name="SAPBEXundefined" xfId="777"/>
    <cellStyle name="serJet 1200 Series PCL 6" xfId="778"/>
    <cellStyle name="SHADEDSTORES" xfId="779"/>
    <cellStyle name="songuyen" xfId="780"/>
    <cellStyle name="specstores" xfId="781"/>
    <cellStyle name="Standard" xfId="782"/>
    <cellStyle name="STTDG" xfId="783"/>
    <cellStyle name="Style 1" xfId="784"/>
    <cellStyle name="Style 10" xfId="785"/>
    <cellStyle name="Style 11" xfId="786"/>
    <cellStyle name="Style 12" xfId="787"/>
    <cellStyle name="Style 13" xfId="788"/>
    <cellStyle name="Style 14" xfId="789"/>
    <cellStyle name="Style 15" xfId="790"/>
    <cellStyle name="Style 16" xfId="791"/>
    <cellStyle name="Style 17" xfId="792"/>
    <cellStyle name="Style 18" xfId="793"/>
    <cellStyle name="Style 19" xfId="794"/>
    <cellStyle name="Style 2" xfId="795"/>
    <cellStyle name="Style 20" xfId="796"/>
    <cellStyle name="Style 21" xfId="797"/>
    <cellStyle name="Style 22" xfId="798"/>
    <cellStyle name="Style 23" xfId="799"/>
    <cellStyle name="Style 24" xfId="800"/>
    <cellStyle name="Style 25" xfId="801"/>
    <cellStyle name="Style 26" xfId="802"/>
    <cellStyle name="Style 27" xfId="803"/>
    <cellStyle name="Style 28" xfId="804"/>
    <cellStyle name="Style 29" xfId="805"/>
    <cellStyle name="Style 3" xfId="806"/>
    <cellStyle name="Style 30" xfId="807"/>
    <cellStyle name="Style 31" xfId="808"/>
    <cellStyle name="Style 32" xfId="809"/>
    <cellStyle name="Style 33" xfId="810"/>
    <cellStyle name="Style 34" xfId="811"/>
    <cellStyle name="Style 35" xfId="812"/>
    <cellStyle name="Style 36" xfId="813"/>
    <cellStyle name="Style 37" xfId="814"/>
    <cellStyle name="Style 38" xfId="815"/>
    <cellStyle name="Style 39" xfId="816"/>
    <cellStyle name="Style 4" xfId="817"/>
    <cellStyle name="Style 40" xfId="818"/>
    <cellStyle name="Style 41" xfId="819"/>
    <cellStyle name="Style 42" xfId="820"/>
    <cellStyle name="Style 43" xfId="821"/>
    <cellStyle name="Style 44" xfId="822"/>
    <cellStyle name="Style 45" xfId="823"/>
    <cellStyle name="Style 46" xfId="824"/>
    <cellStyle name="Style 47" xfId="825"/>
    <cellStyle name="Style 48" xfId="826"/>
    <cellStyle name="Style 49" xfId="827"/>
    <cellStyle name="Style 5" xfId="828"/>
    <cellStyle name="Style 50" xfId="829"/>
    <cellStyle name="Style 51" xfId="830"/>
    <cellStyle name="Style 52" xfId="831"/>
    <cellStyle name="Style 53" xfId="832"/>
    <cellStyle name="Style 54" xfId="833"/>
    <cellStyle name="Style 55" xfId="834"/>
    <cellStyle name="Style 56" xfId="835"/>
    <cellStyle name="Style 57" xfId="836"/>
    <cellStyle name="Style 58" xfId="837"/>
    <cellStyle name="Style 59" xfId="838"/>
    <cellStyle name="Style 6" xfId="839"/>
    <cellStyle name="Style 60" xfId="840"/>
    <cellStyle name="Style 61" xfId="841"/>
    <cellStyle name="Style 62" xfId="842"/>
    <cellStyle name="Style 63" xfId="843"/>
    <cellStyle name="Style 64" xfId="844"/>
    <cellStyle name="Style 65" xfId="845"/>
    <cellStyle name="Style 66" xfId="846"/>
    <cellStyle name="Style 67" xfId="847"/>
    <cellStyle name="Style 68" xfId="848"/>
    <cellStyle name="Style 69" xfId="849"/>
    <cellStyle name="Style 7" xfId="850"/>
    <cellStyle name="Style 70" xfId="851"/>
    <cellStyle name="Style 71" xfId="852"/>
    <cellStyle name="Style 72" xfId="853"/>
    <cellStyle name="Style 73" xfId="854"/>
    <cellStyle name="Style 74" xfId="855"/>
    <cellStyle name="Style 8" xfId="856"/>
    <cellStyle name="Style 9" xfId="857"/>
    <cellStyle name="Style Date" xfId="858"/>
    <cellStyle name="style_1" xfId="859"/>
    <cellStyle name="subhead" xfId="860"/>
    <cellStyle name="Subtotal" xfId="861"/>
    <cellStyle name="symbol" xfId="862"/>
    <cellStyle name="T" xfId="863"/>
    <cellStyle name="T_50-BB Vung tau 2011" xfId="864"/>
    <cellStyle name="T_50-BB Vung tau 2011_120907 Thu tang them 4500" xfId="865"/>
    <cellStyle name="T_50-BB Vung tau 2011_27-8Tong hop PA uoc 2012-DT 2013 -PA 420.000 ty-490.000 ty chuyen doi" xfId="866"/>
    <cellStyle name="T_bao cao" xfId="867"/>
    <cellStyle name="T_Bao cao so lieu kiem toan nam 2007 sua" xfId="868"/>
    <cellStyle name="T_BBTNG-06" xfId="869"/>
    <cellStyle name="T_BC CTMT-2008 Ttinh" xfId="870"/>
    <cellStyle name="T_Bieu kem cv 1454 ( Ca Mau)" xfId="871"/>
    <cellStyle name="T_Bieu mau danh muc du an thuoc CTMTQG nam 2008" xfId="872"/>
    <cellStyle name="T_Bieu tong hop nhu cau ung 2011 da chon loc -Mien nui" xfId="873"/>
    <cellStyle name="T_Book1" xfId="874"/>
    <cellStyle name="T_Book1_1" xfId="875"/>
    <cellStyle name="T_Book1_1_Bieu tong hop nhu cau ung 2011 da chon loc -Mien nui" xfId="876"/>
    <cellStyle name="T_Book1_1_CPK" xfId="877"/>
    <cellStyle name="T_Book1_1_Luy ke von ung nam 2011 -Thoa gui ngay 12-8-2012" xfId="878"/>
    <cellStyle name="T_Book1_1_Thiet bi" xfId="879"/>
    <cellStyle name="T_Book1_BC NQ11-CP - chinh sua lai" xfId="880"/>
    <cellStyle name="T_Book1_BC NQ11-CP-Quynh sau bieu so3" xfId="881"/>
    <cellStyle name="T_Book1_BC_NQ11-CP_-_Thao_sua_lai" xfId="882"/>
    <cellStyle name="T_Book1_Bieu mau danh muc du an thuoc CTMTQG nam 2008" xfId="883"/>
    <cellStyle name="T_Book1_Bieu tong hop nhu cau ung 2011 da chon loc -Mien nui" xfId="884"/>
    <cellStyle name="T_Book1_Book1" xfId="885"/>
    <cellStyle name="T_Book1_Cong trinh co y kien LD_Dang_NN_2011-Tay nguyen-9-10" xfId="886"/>
    <cellStyle name="T_Book1_CPK" xfId="887"/>
    <cellStyle name="T_Book1_Du an khoi cong moi nam 2010" xfId="888"/>
    <cellStyle name="T_Book1_Hang Tom goi9 9-07(Cau 12 sua)" xfId="889"/>
    <cellStyle name="T_Book1_Ket qua phan bo von nam 2008" xfId="890"/>
    <cellStyle name="T_Book1_KH XDCB_2008 lan 2 sua ngay 10-11" xfId="891"/>
    <cellStyle name="T_Book1_Khoi luong chinh Hang Tom" xfId="892"/>
    <cellStyle name="T_Book1_Luy ke von ung nam 2011 -Thoa gui ngay 12-8-2012" xfId="893"/>
    <cellStyle name="T_Book1_Nhu cau von ung truoc 2011 Tha h Hoa + Nge An gui TW" xfId="894"/>
    <cellStyle name="T_Book1_phu luc tong ket tinh hinh TH giai doan 03-10 (ngay 30)" xfId="895"/>
    <cellStyle name="T_Book1_TH Ket qua thao luan nam 2015 - Vong 1- TCT (Nhan)" xfId="896"/>
    <cellStyle name="T_Book1_TH ung tren 70%-Ra soat phap ly-8-6 (dung de chuyen vao vu TH)" xfId="897"/>
    <cellStyle name="T_Book1_TH y kien LD_KH 2010 Ca Nuoc 22-9-2011-Gui ca Vu" xfId="898"/>
    <cellStyle name="T_Book1_Thiet bi" xfId="899"/>
    <cellStyle name="T_Book1_TN - Ho tro khac 2011" xfId="900"/>
    <cellStyle name="T_Book1_ung truoc 2011 NSTW Thanh Hoa + Nge An gui Thu 12-5" xfId="901"/>
    <cellStyle name="T_Chuan bi dau tu nam 2008" xfId="902"/>
    <cellStyle name="T_Copy of Bao cao  XDCB 7 thang nam 2008_So KH&amp;DT SUA" xfId="903"/>
    <cellStyle name="T_CPK" xfId="904"/>
    <cellStyle name="T_CTMTQG 2008" xfId="905"/>
    <cellStyle name="T_CTMTQG 2008_Bieu mau danh muc du an thuoc CTMTQG nam 2008" xfId="906"/>
    <cellStyle name="T_CTMTQG 2008_Hi-Tong hop KQ phan bo KH nam 08- LD fong giao 15-11-08" xfId="907"/>
    <cellStyle name="T_CTMTQG 2008_Ket qua thuc hien nam 2008" xfId="908"/>
    <cellStyle name="T_CTMTQG 2008_KH XDCB_2008 lan 1" xfId="909"/>
    <cellStyle name="T_CTMTQG 2008_KH XDCB_2008 lan 1 sua ngay 27-10" xfId="910"/>
    <cellStyle name="T_CTMTQG 2008_KH XDCB_2008 lan 2 sua ngay 10-11" xfId="911"/>
    <cellStyle name="T_Du an khoi cong moi nam 2010" xfId="912"/>
    <cellStyle name="T_DU AN TKQH VA CHUAN BI DAU TU NAM 2007 sua ngay 9-11" xfId="913"/>
    <cellStyle name="T_DU AN TKQH VA CHUAN BI DAU TU NAM 2007 sua ngay 9-11_Bieu mau danh muc du an thuoc CTMTQG nam 2008" xfId="914"/>
    <cellStyle name="T_DU AN TKQH VA CHUAN BI DAU TU NAM 2007 sua ngay 9-11_Du an khoi cong moi nam 2010" xfId="915"/>
    <cellStyle name="T_DU AN TKQH VA CHUAN BI DAU TU NAM 2007 sua ngay 9-11_Ket qua phan bo von nam 2008" xfId="916"/>
    <cellStyle name="T_DU AN TKQH VA CHUAN BI DAU TU NAM 2007 sua ngay 9-11_KH XDCB_2008 lan 2 sua ngay 10-11" xfId="917"/>
    <cellStyle name="T_du toan dieu chinh  20-8-2006" xfId="918"/>
    <cellStyle name="T_Ho so DT thu NSNN nam 2014 (V1)" xfId="919"/>
    <cellStyle name="T_Ht-PTq1-03" xfId="920"/>
    <cellStyle name="T_Ke hoach KTXH  nam 2009_PKT thang 11 nam 2008" xfId="921"/>
    <cellStyle name="T_Ket qua dau thau" xfId="922"/>
    <cellStyle name="T_Ket qua phan bo von nam 2008" xfId="923"/>
    <cellStyle name="T_KH XDCB_2008 lan 2 sua ngay 10-11" xfId="924"/>
    <cellStyle name="T_Me_Tri_6_07" xfId="925"/>
    <cellStyle name="T_N2 thay dat (N1-1)" xfId="926"/>
    <cellStyle name="T_Phuong an can doi nam 2008" xfId="927"/>
    <cellStyle name="T_Seagame(BTL)" xfId="928"/>
    <cellStyle name="T_So GTVT" xfId="929"/>
    <cellStyle name="T_TDT + duong(8-5-07)" xfId="930"/>
    <cellStyle name="T_tham_tra_du_toan" xfId="931"/>
    <cellStyle name="T_Thiet bi" xfId="932"/>
    <cellStyle name="T_TK_HT" xfId="933"/>
    <cellStyle name="T_ÿÿÿÿÿ" xfId="934"/>
    <cellStyle name="Text Indent A" xfId="935"/>
    <cellStyle name="Text Indent B" xfId="936"/>
    <cellStyle name="Text Indent C" xfId="937"/>
    <cellStyle name="th" xfId="938"/>
    <cellStyle name="than" xfId="939"/>
    <cellStyle name="þ_x001d_ð¤_x000c_¯þ_x0014__x000d_¨þU_x0001_À_x0004_ _x0015__x000f__x0001__x0001_" xfId="940"/>
    <cellStyle name="þ_x001d_ð·_x000c_æþ'_x000d_ßþU_x0001_Ø_x0005_ü_x0014__x0007__x0001__x0001_" xfId="941"/>
    <cellStyle name="þ_x001d_ðÇ%Uý—&amp;Hý9_x0008_Ÿ s_x000a__x0007__x0001__x0001_" xfId="942"/>
    <cellStyle name="þ_x001d_ðK_x000c_Fý_x001b__x000d_9ýU_x0001_Ð_x0008_¦)_x0007__x0001__x0001_" xfId="943"/>
    <cellStyle name="thuong-10" xfId="944"/>
    <cellStyle name="thuong-11" xfId="945"/>
    <cellStyle name="Thuyet minh" xfId="946"/>
    <cellStyle name="Tien1" xfId="947"/>
    <cellStyle name="Tieu_de_2" xfId="948"/>
    <cellStyle name="Times New Roman" xfId="949"/>
    <cellStyle name="tit1" xfId="950"/>
    <cellStyle name="tit2" xfId="951"/>
    <cellStyle name="tit3" xfId="952"/>
    <cellStyle name="tit4" xfId="953"/>
    <cellStyle name="Tongcong" xfId="954"/>
    <cellStyle name="trang" xfId="955"/>
    <cellStyle name="tt1" xfId="956"/>
    <cellStyle name="Tusental (0)_pldt" xfId="957"/>
    <cellStyle name="Tusental_pldt" xfId="958"/>
    <cellStyle name="ux_3_¼­¿ï-¾È»ê" xfId="959"/>
    <cellStyle name="Valuta (0)_pldt" xfId="960"/>
    <cellStyle name="Valuta_pldt" xfId="961"/>
    <cellStyle name="VANG1" xfId="962"/>
    <cellStyle name="viet" xfId="963"/>
    <cellStyle name="viet2" xfId="964"/>
    <cellStyle name="VN new romanNormal" xfId="965"/>
    <cellStyle name="Vn Time 13" xfId="966"/>
    <cellStyle name="Vn Time 14" xfId="967"/>
    <cellStyle name="VN time new roman" xfId="968"/>
    <cellStyle name="vnbo" xfId="969"/>
    <cellStyle name="vnhead1" xfId="970"/>
    <cellStyle name="vnhead2" xfId="971"/>
    <cellStyle name="vnhead3" xfId="972"/>
    <cellStyle name="vnhead4" xfId="973"/>
    <cellStyle name="vntxt1" xfId="974"/>
    <cellStyle name="vntxt2" xfId="975"/>
    <cellStyle name="W?hrung [0]_35ERI8T2gbIEMixb4v26icuOo" xfId="976"/>
    <cellStyle name="W?hrung_35ERI8T2gbIEMixb4v26icuOo" xfId="977"/>
    <cellStyle name="Währung [0]_ALLE_ITEMS_280800_EV_NL" xfId="978"/>
    <cellStyle name="Währung_AKE_100N" xfId="979"/>
    <cellStyle name="Walutowy [0]_Invoices2001Slovakia" xfId="980"/>
    <cellStyle name="Walutowy_Invoices2001Slovakia" xfId="981"/>
    <cellStyle name="wrap" xfId="982"/>
    <cellStyle name="Wไhrung [0]_35ERI8T2gbIEMixb4v26icuOo" xfId="983"/>
    <cellStyle name="Wไhrung_35ERI8T2gbIEMixb4v26icuOo" xfId="984"/>
    <cellStyle name="xuan" xfId="985"/>
    <cellStyle name="y" xfId="986"/>
    <cellStyle name="Ý kh¸c_B¶ng 1 (2)" xfId="987"/>
    <cellStyle name="เครื่องหมายสกุลเงิน [0]_FTC_OFFER" xfId="988"/>
    <cellStyle name="เครื่องหมายสกุลเงิน_FTC_OFFER" xfId="989"/>
    <cellStyle name="ปกติ_FTC_OFFER" xfId="990"/>
    <cellStyle name=" [0.00]_ Att. 1- Cover" xfId="991"/>
    <cellStyle name="_ Att. 1- Cover" xfId="992"/>
    <cellStyle name="?_ Att. 1- Cover" xfId="993"/>
    <cellStyle name="똿뗦먛귟 [0.00]_PRODUCT DETAIL Q1" xfId="994"/>
    <cellStyle name="똿뗦먛귟_PRODUCT DETAIL Q1" xfId="995"/>
    <cellStyle name="믅됞 [0.00]_PRODUCT DETAIL Q1" xfId="996"/>
    <cellStyle name="믅됞_PRODUCT DETAIL Q1" xfId="997"/>
    <cellStyle name="백분율_††††† " xfId="998"/>
    <cellStyle name="뷭?_BOOKSHIP" xfId="999"/>
    <cellStyle name="안건회계법인" xfId="1000"/>
    <cellStyle name="콤마 [ - 유형1" xfId="1001"/>
    <cellStyle name="콤마 [ - 유형2" xfId="1002"/>
    <cellStyle name="콤마 [ - 유형3" xfId="1003"/>
    <cellStyle name="콤마 [ - 유형4" xfId="1004"/>
    <cellStyle name="콤마 [ - 유형5" xfId="1005"/>
    <cellStyle name="콤마 [ - 유형6" xfId="1006"/>
    <cellStyle name="콤마 [ - 유형7" xfId="1007"/>
    <cellStyle name="콤마 [ - 유형8" xfId="1008"/>
    <cellStyle name="콤마 [0]_ 비목별 월별기술 " xfId="1009"/>
    <cellStyle name="콤마_ 비목별 월별기술 " xfId="1010"/>
    <cellStyle name="통화 [0]_††††† " xfId="1011"/>
    <cellStyle name="통화_††††† " xfId="1012"/>
    <cellStyle name="표준_ 97년 경영분석(안)" xfId="1013"/>
    <cellStyle name="표줠_Sheet1_1_총괄표 (수출입) (2)" xfId="1014"/>
    <cellStyle name="一般_00Q3902REV.1" xfId="1015"/>
    <cellStyle name="千分位[0]_00Q3902REV.1" xfId="1016"/>
    <cellStyle name="千分位_00Q3902REV.1" xfId="1017"/>
    <cellStyle name="桁区切り [0.00]_BE-BQ" xfId="1018"/>
    <cellStyle name="桁区切り_BE-BQ" xfId="1019"/>
    <cellStyle name="標準_(A1)BOQ " xfId="1020"/>
    <cellStyle name="貨幣 [0]_00Q3902REV.1" xfId="1021"/>
    <cellStyle name="貨幣[0]_BRE" xfId="1022"/>
    <cellStyle name="貨幣_00Q3902REV.1" xfId="1023"/>
    <cellStyle name="通貨 [0.00]_BE-BQ" xfId="1024"/>
    <cellStyle name="通貨_BE-BQ" xfId="10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hanluat\Downloads\2021-%20Du%20toan%20so%20sanh%20ngu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y%20D\Xuan%20Van\DT%20nam%202020\DT%202020%20t&#7881;nh\Khoi%20tinh-01-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guyenthinga\Downloads\Cong%20khai%20DK%20KH%202020%20(H&#272;ND%20th&#225;ng%201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y 20-11"/>
      <sheetName val="Bieu 15"/>
      <sheetName val="Bieu 17"/>
      <sheetName val="Bieu 30"/>
      <sheetName val="Bieu 33"/>
      <sheetName val="Bieu 34"/>
      <sheetName val="Bieu 35"/>
      <sheetName val="Bieu 37"/>
      <sheetName val="Bieu 41"/>
      <sheetName val="Bieu 42"/>
      <sheetName val="Biểu số 7"/>
      <sheetName val="5 nam"/>
      <sheetName val="Bieu 9"/>
      <sheetName val="Bieu 10"/>
      <sheetName val="Dự nguồn"/>
      <sheetName val="in"/>
      <sheetName val="10 sua"/>
      <sheetName val="9 sua"/>
      <sheetName val="Biểu số 7 (2)"/>
    </sheetNames>
    <sheetDataSet>
      <sheetData sheetId="0"/>
      <sheetData sheetId="1">
        <row r="8">
          <cell r="C8">
            <v>26632394</v>
          </cell>
        </row>
      </sheetData>
      <sheetData sheetId="2">
        <row r="8">
          <cell r="C8">
            <v>27225794.399999999</v>
          </cell>
        </row>
      </sheetData>
      <sheetData sheetId="3">
        <row r="9">
          <cell r="C9">
            <v>21782519</v>
          </cell>
        </row>
      </sheetData>
      <sheetData sheetId="4">
        <row r="8">
          <cell r="C8">
            <v>20076630.18</v>
          </cell>
        </row>
      </sheetData>
      <sheetData sheetId="5">
        <row r="8">
          <cell r="C8">
            <v>2889036</v>
          </cell>
        </row>
      </sheetData>
      <sheetData sheetId="6">
        <row r="8">
          <cell r="C8">
            <v>13513594.060862139</v>
          </cell>
          <cell r="D8">
            <v>4393138</v>
          </cell>
          <cell r="E8">
            <v>7168062.0608621389</v>
          </cell>
          <cell r="F8">
            <v>23272</v>
          </cell>
          <cell r="G8">
            <v>1450</v>
          </cell>
          <cell r="H8">
            <v>470222</v>
          </cell>
          <cell r="I8">
            <v>1457450</v>
          </cell>
          <cell r="J8">
            <v>0</v>
          </cell>
          <cell r="K8">
            <v>0</v>
          </cell>
          <cell r="L8">
            <v>0</v>
          </cell>
          <cell r="M8">
            <v>0</v>
          </cell>
        </row>
        <row r="9">
          <cell r="C9">
            <v>8431740.8808621392</v>
          </cell>
          <cell r="D9">
            <v>3715675</v>
          </cell>
          <cell r="E9">
            <v>4716065.8808621392</v>
          </cell>
        </row>
        <row r="10">
          <cell r="C10">
            <v>16359.673999999999</v>
          </cell>
          <cell r="D10">
            <v>0</v>
          </cell>
          <cell r="E10">
            <v>16359.673999999999</v>
          </cell>
        </row>
        <row r="11">
          <cell r="C11">
            <v>27702.2408</v>
          </cell>
          <cell r="D11">
            <v>0</v>
          </cell>
          <cell r="E11">
            <v>27702.2408</v>
          </cell>
        </row>
        <row r="12">
          <cell r="C12">
            <v>101934.18498400001</v>
          </cell>
          <cell r="D12">
            <v>0</v>
          </cell>
          <cell r="E12">
            <v>101934.18498400001</v>
          </cell>
        </row>
        <row r="13">
          <cell r="C13">
            <v>123832.79720000003</v>
          </cell>
          <cell r="D13">
            <v>0</v>
          </cell>
          <cell r="E13">
            <v>123832.79720000003</v>
          </cell>
        </row>
        <row r="14">
          <cell r="C14">
            <v>134406.43119999999</v>
          </cell>
          <cell r="D14">
            <v>0</v>
          </cell>
          <cell r="E14">
            <v>134406.43119999999</v>
          </cell>
        </row>
        <row r="15">
          <cell r="C15">
            <v>11000.356800000001</v>
          </cell>
          <cell r="D15">
            <v>0</v>
          </cell>
          <cell r="E15">
            <v>11000.356800000001</v>
          </cell>
        </row>
        <row r="16">
          <cell r="C16">
            <v>9172.5031999999992</v>
          </cell>
          <cell r="D16">
            <v>0</v>
          </cell>
          <cell r="E16">
            <v>9172.5031999999992</v>
          </cell>
        </row>
        <row r="17">
          <cell r="C17">
            <v>50568.080399999999</v>
          </cell>
          <cell r="D17">
            <v>0</v>
          </cell>
          <cell r="E17">
            <v>50568.080399999999</v>
          </cell>
        </row>
        <row r="18">
          <cell r="C18">
            <v>476617.70199999999</v>
          </cell>
          <cell r="D18">
            <v>0</v>
          </cell>
          <cell r="E18">
            <v>476617.70199999999</v>
          </cell>
        </row>
        <row r="19">
          <cell r="C19">
            <v>9108.4607840000008</v>
          </cell>
          <cell r="D19">
            <v>0</v>
          </cell>
          <cell r="E19">
            <v>9108.4607840000008</v>
          </cell>
        </row>
        <row r="20">
          <cell r="C20">
            <v>104048.16439999999</v>
          </cell>
          <cell r="D20">
            <v>0</v>
          </cell>
          <cell r="E20">
            <v>104048.16439999999</v>
          </cell>
        </row>
        <row r="21">
          <cell r="C21">
            <v>638502.58091965853</v>
          </cell>
          <cell r="D21">
            <v>0</v>
          </cell>
          <cell r="E21">
            <v>638502.58091965853</v>
          </cell>
        </row>
        <row r="22">
          <cell r="C22">
            <v>38128.296400000007</v>
          </cell>
          <cell r="D22">
            <v>0</v>
          </cell>
          <cell r="E22">
            <v>38128.296400000007</v>
          </cell>
        </row>
        <row r="23">
          <cell r="C23">
            <v>37170.241199999997</v>
          </cell>
          <cell r="D23">
            <v>0</v>
          </cell>
          <cell r="E23">
            <v>37170.241199999997</v>
          </cell>
        </row>
        <row r="24">
          <cell r="C24">
            <v>26278.846000000001</v>
          </cell>
          <cell r="D24">
            <v>0</v>
          </cell>
          <cell r="E24">
            <v>26278.846000000001</v>
          </cell>
        </row>
        <row r="25">
          <cell r="C25">
            <v>13139.782800000001</v>
          </cell>
          <cell r="D25">
            <v>0</v>
          </cell>
          <cell r="E25">
            <v>13139.782800000001</v>
          </cell>
        </row>
        <row r="26">
          <cell r="C26">
            <v>96715.629999999976</v>
          </cell>
          <cell r="D26">
            <v>0</v>
          </cell>
          <cell r="E26">
            <v>96715.629999999976</v>
          </cell>
        </row>
        <row r="27">
          <cell r="C27">
            <v>15489.786400000001</v>
          </cell>
          <cell r="D27">
            <v>0</v>
          </cell>
          <cell r="E27">
            <v>15489.786400000001</v>
          </cell>
        </row>
        <row r="28">
          <cell r="C28">
            <v>11399.843199999999</v>
          </cell>
          <cell r="D28">
            <v>0</v>
          </cell>
          <cell r="E28">
            <v>11399.843199999999</v>
          </cell>
        </row>
        <row r="29">
          <cell r="C29">
            <v>10631.0952</v>
          </cell>
          <cell r="D29">
            <v>0</v>
          </cell>
          <cell r="E29">
            <v>10631.0952</v>
          </cell>
        </row>
        <row r="30">
          <cell r="C30">
            <v>11805.7896</v>
          </cell>
          <cell r="D30">
            <v>0</v>
          </cell>
          <cell r="E30">
            <v>11805.7896</v>
          </cell>
        </row>
        <row r="31">
          <cell r="C31">
            <v>6757.116</v>
          </cell>
          <cell r="D31">
            <v>0</v>
          </cell>
          <cell r="E31">
            <v>6757.116</v>
          </cell>
        </row>
        <row r="32">
          <cell r="C32">
            <v>10096.746800000001</v>
          </cell>
          <cell r="D32">
            <v>0</v>
          </cell>
          <cell r="E32">
            <v>10096.746800000001</v>
          </cell>
        </row>
        <row r="33">
          <cell r="C33">
            <v>18243.053599999999</v>
          </cell>
          <cell r="D33">
            <v>0</v>
          </cell>
          <cell r="E33">
            <v>18243.053599999999</v>
          </cell>
        </row>
        <row r="34">
          <cell r="C34">
            <v>6176.5201999999999</v>
          </cell>
          <cell r="D34">
            <v>0</v>
          </cell>
          <cell r="E34">
            <v>6176.5201999999999</v>
          </cell>
        </row>
        <row r="35">
          <cell r="C35">
            <v>6387.8807999999999</v>
          </cell>
          <cell r="D35">
            <v>0</v>
          </cell>
          <cell r="E35">
            <v>6387.8807999999999</v>
          </cell>
        </row>
        <row r="36">
          <cell r="C36">
            <v>2616.9984000000004</v>
          </cell>
          <cell r="D36">
            <v>0</v>
          </cell>
          <cell r="E36">
            <v>2616.9984000000004</v>
          </cell>
        </row>
        <row r="37">
          <cell r="C37">
            <v>1215</v>
          </cell>
          <cell r="D37">
            <v>0</v>
          </cell>
          <cell r="E37">
            <v>1215</v>
          </cell>
        </row>
        <row r="38">
          <cell r="C38">
            <v>23677.356</v>
          </cell>
          <cell r="D38">
            <v>0</v>
          </cell>
          <cell r="E38">
            <v>23677.356</v>
          </cell>
        </row>
        <row r="39">
          <cell r="C39">
            <v>16713.834000000003</v>
          </cell>
          <cell r="D39">
            <v>0</v>
          </cell>
          <cell r="E39">
            <v>16713.834000000003</v>
          </cell>
        </row>
        <row r="40">
          <cell r="C40">
            <v>25760.553</v>
          </cell>
          <cell r="D40">
            <v>0</v>
          </cell>
          <cell r="E40">
            <v>25760.553</v>
          </cell>
        </row>
        <row r="41">
          <cell r="C41">
            <v>10423</v>
          </cell>
          <cell r="D41">
            <v>0</v>
          </cell>
          <cell r="E41">
            <v>10423</v>
          </cell>
        </row>
        <row r="42">
          <cell r="C42">
            <v>12733.755000000001</v>
          </cell>
          <cell r="D42">
            <v>0</v>
          </cell>
          <cell r="E42">
            <v>12733.755000000001</v>
          </cell>
        </row>
        <row r="43">
          <cell r="C43">
            <v>4097.1399999999994</v>
          </cell>
          <cell r="D43">
            <v>0</v>
          </cell>
          <cell r="E43">
            <v>4097.1399999999994</v>
          </cell>
        </row>
        <row r="44">
          <cell r="C44">
            <v>22430</v>
          </cell>
          <cell r="D44">
            <v>0</v>
          </cell>
          <cell r="E44">
            <v>22430</v>
          </cell>
        </row>
        <row r="45">
          <cell r="C45">
            <v>151</v>
          </cell>
          <cell r="D45">
            <v>0</v>
          </cell>
          <cell r="E45">
            <v>151</v>
          </cell>
        </row>
        <row r="46">
          <cell r="C46">
            <v>2000</v>
          </cell>
          <cell r="D46">
            <v>0</v>
          </cell>
          <cell r="E46">
            <v>2000</v>
          </cell>
        </row>
        <row r="47">
          <cell r="C47">
            <v>16750</v>
          </cell>
          <cell r="D47">
            <v>0</v>
          </cell>
          <cell r="E47">
            <v>16750</v>
          </cell>
        </row>
        <row r="48">
          <cell r="C48">
            <v>50600</v>
          </cell>
          <cell r="D48">
            <v>0</v>
          </cell>
          <cell r="E48">
            <v>50600</v>
          </cell>
        </row>
        <row r="49">
          <cell r="C49">
            <v>31026</v>
          </cell>
          <cell r="D49">
            <v>0</v>
          </cell>
          <cell r="E49">
            <v>31026</v>
          </cell>
        </row>
        <row r="50">
          <cell r="C50">
            <v>480</v>
          </cell>
          <cell r="D50">
            <v>0</v>
          </cell>
          <cell r="E50">
            <v>480</v>
          </cell>
        </row>
        <row r="51">
          <cell r="C51">
            <v>404012</v>
          </cell>
          <cell r="D51">
            <v>0</v>
          </cell>
          <cell r="E51">
            <v>404012</v>
          </cell>
        </row>
        <row r="52">
          <cell r="C52">
            <v>46570</v>
          </cell>
          <cell r="D52">
            <v>0</v>
          </cell>
          <cell r="E52">
            <v>46570</v>
          </cell>
        </row>
        <row r="53">
          <cell r="C53">
            <v>81000</v>
          </cell>
          <cell r="D53">
            <v>81000</v>
          </cell>
          <cell r="E53">
            <v>0</v>
          </cell>
        </row>
        <row r="54">
          <cell r="C54">
            <v>7000</v>
          </cell>
          <cell r="D54">
            <v>7000</v>
          </cell>
          <cell r="E54">
            <v>0</v>
          </cell>
        </row>
        <row r="55">
          <cell r="C55">
            <v>7000</v>
          </cell>
          <cell r="D55">
            <v>7000</v>
          </cell>
          <cell r="E55">
            <v>0</v>
          </cell>
        </row>
        <row r="56">
          <cell r="C56">
            <v>7000</v>
          </cell>
          <cell r="D56">
            <v>7000</v>
          </cell>
          <cell r="E56">
            <v>0</v>
          </cell>
        </row>
        <row r="57">
          <cell r="C57">
            <v>60000</v>
          </cell>
          <cell r="D57">
            <v>60000</v>
          </cell>
          <cell r="E57">
            <v>0</v>
          </cell>
        </row>
        <row r="59">
          <cell r="C59">
            <v>17200</v>
          </cell>
          <cell r="D59">
            <v>0</v>
          </cell>
          <cell r="E59">
            <v>17200</v>
          </cell>
        </row>
        <row r="60">
          <cell r="C60">
            <v>500</v>
          </cell>
          <cell r="D60">
            <v>0</v>
          </cell>
          <cell r="E60">
            <v>500</v>
          </cell>
        </row>
        <row r="61">
          <cell r="C61">
            <v>300</v>
          </cell>
          <cell r="D61">
            <v>0</v>
          </cell>
          <cell r="E61">
            <v>300</v>
          </cell>
        </row>
        <row r="62">
          <cell r="C62">
            <v>300</v>
          </cell>
          <cell r="D62">
            <v>0</v>
          </cell>
          <cell r="E62">
            <v>300</v>
          </cell>
        </row>
        <row r="63">
          <cell r="C63">
            <v>24311.439574479999</v>
          </cell>
          <cell r="D63">
            <v>0</v>
          </cell>
          <cell r="E63">
            <v>24311.439574479999</v>
          </cell>
        </row>
        <row r="64">
          <cell r="C64">
            <v>21186.33957448</v>
          </cell>
          <cell r="D64">
            <v>0</v>
          </cell>
          <cell r="E64">
            <v>21186.33957448</v>
          </cell>
        </row>
        <row r="65">
          <cell r="C65">
            <v>2701.2055920000003</v>
          </cell>
          <cell r="D65">
            <v>0</v>
          </cell>
          <cell r="E65">
            <v>2701.2055920000003</v>
          </cell>
        </row>
        <row r="66">
          <cell r="C66">
            <v>1015.4384220000001</v>
          </cell>
          <cell r="D66">
            <v>0</v>
          </cell>
          <cell r="E66">
            <v>1015.4384220000001</v>
          </cell>
        </row>
        <row r="67">
          <cell r="C67">
            <v>839.87752399999999</v>
          </cell>
          <cell r="D67">
            <v>0</v>
          </cell>
          <cell r="E67">
            <v>839.87752399999999</v>
          </cell>
        </row>
        <row r="68">
          <cell r="C68">
            <v>1559.260908</v>
          </cell>
          <cell r="D68">
            <v>0</v>
          </cell>
          <cell r="E68">
            <v>1559.260908</v>
          </cell>
        </row>
        <row r="69">
          <cell r="C69">
            <v>1717.6737479999999</v>
          </cell>
          <cell r="D69">
            <v>0</v>
          </cell>
          <cell r="E69">
            <v>1717.6737479999999</v>
          </cell>
        </row>
        <row r="70">
          <cell r="C70">
            <v>618.56762800000001</v>
          </cell>
          <cell r="D70">
            <v>0</v>
          </cell>
          <cell r="E70">
            <v>618.56762800000001</v>
          </cell>
        </row>
        <row r="71">
          <cell r="C71">
            <v>479.063942</v>
          </cell>
          <cell r="D71">
            <v>0</v>
          </cell>
          <cell r="E71">
            <v>479.063942</v>
          </cell>
        </row>
        <row r="72">
          <cell r="C72">
            <v>788.70030799999995</v>
          </cell>
          <cell r="D72">
            <v>0</v>
          </cell>
          <cell r="E72">
            <v>788.70030799999995</v>
          </cell>
        </row>
        <row r="73">
          <cell r="C73">
            <v>1514.5369186400001</v>
          </cell>
          <cell r="D73">
            <v>0</v>
          </cell>
          <cell r="E73">
            <v>1514.5369186400001</v>
          </cell>
        </row>
        <row r="74">
          <cell r="C74">
            <v>1417.6652199999999</v>
          </cell>
          <cell r="D74">
            <v>0</v>
          </cell>
          <cell r="E74">
            <v>1417.6652199999999</v>
          </cell>
        </row>
        <row r="75">
          <cell r="C75">
            <v>555.13489600000003</v>
          </cell>
          <cell r="D75">
            <v>0</v>
          </cell>
          <cell r="E75">
            <v>555.13489600000003</v>
          </cell>
        </row>
        <row r="76">
          <cell r="C76">
            <v>425.64037400000007</v>
          </cell>
          <cell r="D76">
            <v>0</v>
          </cell>
          <cell r="E76">
            <v>425.64037400000007</v>
          </cell>
        </row>
        <row r="77">
          <cell r="C77">
            <v>725.15028983999991</v>
          </cell>
          <cell r="D77">
            <v>0</v>
          </cell>
          <cell r="E77">
            <v>725.15028983999991</v>
          </cell>
        </row>
        <row r="78">
          <cell r="C78">
            <v>2058.9992300000004</v>
          </cell>
          <cell r="D78">
            <v>0</v>
          </cell>
          <cell r="E78">
            <v>2058.9992300000004</v>
          </cell>
        </row>
        <row r="79">
          <cell r="C79">
            <v>695.12840399999982</v>
          </cell>
          <cell r="D79">
            <v>0</v>
          </cell>
          <cell r="E79">
            <v>695.12840399999982</v>
          </cell>
        </row>
        <row r="80">
          <cell r="C80">
            <v>4074.2961699999996</v>
          </cell>
          <cell r="D80">
            <v>0</v>
          </cell>
          <cell r="E80">
            <v>4074.2961699999996</v>
          </cell>
        </row>
        <row r="81">
          <cell r="C81">
            <v>3125.1</v>
          </cell>
          <cell r="D81">
            <v>0</v>
          </cell>
          <cell r="E81">
            <v>3125.1</v>
          </cell>
        </row>
        <row r="82">
          <cell r="C82">
            <v>1140.0999999999999</v>
          </cell>
          <cell r="D82">
            <v>0</v>
          </cell>
          <cell r="E82">
            <v>1140.0999999999999</v>
          </cell>
        </row>
        <row r="83">
          <cell r="C83">
            <v>0</v>
          </cell>
          <cell r="D83">
            <v>0</v>
          </cell>
          <cell r="E83">
            <v>0</v>
          </cell>
        </row>
        <row r="84">
          <cell r="C84">
            <v>70.099999999999994</v>
          </cell>
          <cell r="D84">
            <v>0</v>
          </cell>
          <cell r="E84">
            <v>70.099999999999994</v>
          </cell>
        </row>
        <row r="85">
          <cell r="C85">
            <v>680</v>
          </cell>
          <cell r="D85">
            <v>0</v>
          </cell>
          <cell r="E85">
            <v>680</v>
          </cell>
        </row>
        <row r="86">
          <cell r="C86">
            <v>0</v>
          </cell>
          <cell r="D86">
            <v>0</v>
          </cell>
          <cell r="E86">
            <v>0</v>
          </cell>
        </row>
        <row r="87">
          <cell r="C87">
            <v>90</v>
          </cell>
          <cell r="D87">
            <v>0</v>
          </cell>
          <cell r="E87">
            <v>90</v>
          </cell>
        </row>
        <row r="88">
          <cell r="C88">
            <v>300</v>
          </cell>
          <cell r="D88">
            <v>0</v>
          </cell>
          <cell r="E88">
            <v>300</v>
          </cell>
        </row>
        <row r="89">
          <cell r="C89">
            <v>1700</v>
          </cell>
          <cell r="D89">
            <v>0</v>
          </cell>
          <cell r="E89">
            <v>1700</v>
          </cell>
        </row>
        <row r="90">
          <cell r="C90">
            <v>285</v>
          </cell>
          <cell r="D90">
            <v>0</v>
          </cell>
          <cell r="E90">
            <v>285</v>
          </cell>
        </row>
        <row r="91">
          <cell r="C91">
            <v>23272</v>
          </cell>
          <cell r="F91">
            <v>23272</v>
          </cell>
        </row>
        <row r="92">
          <cell r="C92">
            <v>1450</v>
          </cell>
          <cell r="G92">
            <v>1450</v>
          </cell>
        </row>
        <row r="93">
          <cell r="C93">
            <v>470222</v>
          </cell>
          <cell r="H93">
            <v>470222</v>
          </cell>
        </row>
        <row r="94">
          <cell r="C94">
            <v>1457450</v>
          </cell>
          <cell r="I94">
            <v>1457450</v>
          </cell>
        </row>
        <row r="95">
          <cell r="C95">
            <v>3129459.18</v>
          </cell>
          <cell r="D95">
            <v>677463</v>
          </cell>
          <cell r="E95">
            <v>2451996.1800000002</v>
          </cell>
        </row>
        <row r="96">
          <cell r="C96">
            <v>0</v>
          </cell>
        </row>
      </sheetData>
      <sheetData sheetId="7">
        <row r="8">
          <cell r="D8">
            <v>4797065.8808621392</v>
          </cell>
        </row>
      </sheetData>
      <sheetData sheetId="8">
        <row r="10">
          <cell r="C10">
            <v>9692495.1799999997</v>
          </cell>
        </row>
      </sheetData>
      <sheetData sheetId="9">
        <row r="7">
          <cell r="C7">
            <v>3129459.1799999997</v>
          </cell>
        </row>
      </sheetData>
      <sheetData sheetId="10">
        <row r="8">
          <cell r="C8">
            <v>26632394</v>
          </cell>
        </row>
      </sheetData>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C"/>
      <sheetName val="TH N"/>
      <sheetName val="TH Hoi"/>
      <sheetName val="HC"/>
      <sheetName val="GD 2017"/>
      <sheetName val="GD 2018"/>
      <sheetName val="ĐT"/>
      <sheetName val="YT"/>
      <sheetName val="KHCN"/>
      <sheetName val="VH,TT,TPTH"/>
      <sheetName val="XH"/>
      <sheetName val="KT"/>
      <sheetName val="MT"/>
      <sheetName val="Quy"/>
      <sheetName val="QP"/>
      <sheetName val="Các Hội"/>
      <sheetName val="TWBS mục tiêu"/>
      <sheetName val="Du nguon NS"/>
      <sheetName val="Sheet2"/>
    </sheetNames>
    <sheetDataSet>
      <sheetData sheetId="0" refreshError="1"/>
      <sheetData sheetId="1" refreshError="1"/>
      <sheetData sheetId="2" refreshError="1"/>
      <sheetData sheetId="3" refreshError="1">
        <row r="29">
          <cell r="J29">
            <v>12589</v>
          </cell>
        </row>
        <row r="42">
          <cell r="J42">
            <v>140</v>
          </cell>
        </row>
        <row r="46">
          <cell r="J46">
            <v>4925</v>
          </cell>
        </row>
        <row r="50">
          <cell r="J50">
            <v>6617</v>
          </cell>
        </row>
        <row r="55">
          <cell r="J55">
            <v>320</v>
          </cell>
        </row>
        <row r="62">
          <cell r="J62">
            <v>7000</v>
          </cell>
        </row>
        <row r="65">
          <cell r="J65">
            <v>62</v>
          </cell>
        </row>
        <row r="68">
          <cell r="J68">
            <v>670</v>
          </cell>
        </row>
        <row r="77">
          <cell r="J77">
            <v>28</v>
          </cell>
        </row>
        <row r="79">
          <cell r="J79">
            <v>1550</v>
          </cell>
        </row>
        <row r="80">
          <cell r="J80">
            <v>450</v>
          </cell>
        </row>
        <row r="81">
          <cell r="J81">
            <v>460</v>
          </cell>
        </row>
        <row r="82">
          <cell r="J82">
            <v>3500</v>
          </cell>
        </row>
        <row r="86">
          <cell r="J86">
            <v>45</v>
          </cell>
        </row>
      </sheetData>
      <sheetData sheetId="4" refreshError="1"/>
      <sheetData sheetId="5" refreshError="1"/>
      <sheetData sheetId="6" refreshError="1"/>
      <sheetData sheetId="7" refreshError="1">
        <row r="6">
          <cell r="O6">
            <v>280</v>
          </cell>
        </row>
      </sheetData>
      <sheetData sheetId="8" refreshError="1"/>
      <sheetData sheetId="9" refreshError="1"/>
      <sheetData sheetId="10" refreshError="1"/>
      <sheetData sheetId="11" refreshError="1">
        <row r="59">
          <cell r="I59">
            <v>80</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BIEU SO 45.CK-NSNN"/>
      <sheetName val="ODA"/>
      <sheetName val="NSTW"/>
      <sheetName val="2"/>
      <sheetName val="NST"/>
      <sheetName val="NQ"/>
      <sheetName val="NSĐP"/>
      <sheetName val="ĐTPT"/>
    </sheetNames>
    <sheetDataSet>
      <sheetData sheetId="0" refreshError="1"/>
      <sheetData sheetId="1" refreshError="1"/>
      <sheetData sheetId="2" refreshError="1"/>
      <sheetData sheetId="3" refreshError="1"/>
      <sheetData sheetId="4" refreshError="1">
        <row r="7">
          <cell r="G7">
            <v>256663</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3"/>
  <sheetViews>
    <sheetView workbookViewId="0">
      <selection activeCell="F10" sqref="F10"/>
    </sheetView>
  </sheetViews>
  <sheetFormatPr defaultColWidth="9.140625" defaultRowHeight="16.5"/>
  <cols>
    <col min="1" max="1" width="5.42578125" style="5" customWidth="1"/>
    <col min="2" max="2" width="38.140625" style="5" customWidth="1"/>
    <col min="3" max="3" width="14.140625" style="5" customWidth="1"/>
    <col min="4" max="4" width="15.140625" style="5" customWidth="1"/>
    <col min="5" max="5" width="13.42578125" style="5" customWidth="1"/>
    <col min="6" max="6" width="13.140625" style="5" customWidth="1"/>
    <col min="7" max="7" width="10.5703125" style="5" customWidth="1"/>
    <col min="8" max="16384" width="9.140625" style="5"/>
  </cols>
  <sheetData>
    <row r="1" spans="1:7">
      <c r="A1" s="12" t="s">
        <v>298</v>
      </c>
    </row>
    <row r="2" spans="1:7">
      <c r="A2" s="463" t="s">
        <v>295</v>
      </c>
      <c r="B2" s="463"/>
      <c r="C2" s="463"/>
      <c r="D2" s="463"/>
      <c r="E2" s="463"/>
      <c r="F2" s="463"/>
      <c r="G2" s="463"/>
    </row>
    <row r="3" spans="1:7" ht="18.75">
      <c r="A3" s="468" t="s">
        <v>265</v>
      </c>
      <c r="B3" s="468"/>
      <c r="C3" s="468"/>
      <c r="D3" s="468"/>
      <c r="E3" s="468"/>
      <c r="F3" s="468"/>
      <c r="G3" s="468"/>
    </row>
    <row r="4" spans="1:7">
      <c r="A4" s="464" t="s">
        <v>296</v>
      </c>
      <c r="B4" s="464"/>
      <c r="C4" s="464"/>
      <c r="D4" s="464"/>
      <c r="E4" s="464"/>
      <c r="F4" s="464"/>
      <c r="G4" s="464"/>
    </row>
    <row r="5" spans="1:7">
      <c r="A5" s="465" t="s">
        <v>16</v>
      </c>
      <c r="B5" s="465"/>
      <c r="C5" s="465"/>
      <c r="D5" s="465"/>
      <c r="E5" s="465"/>
      <c r="F5" s="465"/>
      <c r="G5" s="465"/>
    </row>
    <row r="6" spans="1:7">
      <c r="A6" s="466" t="s">
        <v>0</v>
      </c>
      <c r="B6" s="466" t="s">
        <v>22</v>
      </c>
      <c r="C6" s="466" t="s">
        <v>247</v>
      </c>
      <c r="D6" s="466" t="s">
        <v>266</v>
      </c>
      <c r="E6" s="466" t="s">
        <v>249</v>
      </c>
      <c r="F6" s="467" t="s">
        <v>148</v>
      </c>
      <c r="G6" s="467"/>
    </row>
    <row r="7" spans="1:7" ht="33">
      <c r="A7" s="466"/>
      <c r="B7" s="466"/>
      <c r="C7" s="466"/>
      <c r="D7" s="466"/>
      <c r="E7" s="466"/>
      <c r="F7" s="79" t="s">
        <v>41</v>
      </c>
      <c r="G7" s="79" t="s">
        <v>42</v>
      </c>
    </row>
    <row r="8" spans="1:7">
      <c r="A8" s="80" t="s">
        <v>1</v>
      </c>
      <c r="B8" s="80" t="s">
        <v>2</v>
      </c>
      <c r="C8" s="80">
        <v>1</v>
      </c>
      <c r="D8" s="80">
        <v>2</v>
      </c>
      <c r="E8" s="80">
        <v>3</v>
      </c>
      <c r="F8" s="80" t="s">
        <v>17</v>
      </c>
      <c r="G8" s="80" t="s">
        <v>250</v>
      </c>
    </row>
    <row r="9" spans="1:7" s="12" customFormat="1">
      <c r="A9" s="55" t="s">
        <v>1</v>
      </c>
      <c r="B9" s="56" t="s">
        <v>67</v>
      </c>
      <c r="C9" s="86">
        <v>26632394</v>
      </c>
      <c r="D9" s="86">
        <v>31759946</v>
      </c>
      <c r="E9" s="86">
        <v>19225030</v>
      </c>
      <c r="F9" s="86">
        <v>-12534916</v>
      </c>
      <c r="G9" s="87">
        <v>0.60532313247635872</v>
      </c>
    </row>
    <row r="10" spans="1:7" s="12" customFormat="1" ht="33">
      <c r="A10" s="6" t="s">
        <v>3</v>
      </c>
      <c r="B10" s="7" t="s">
        <v>68</v>
      </c>
      <c r="C10" s="88">
        <v>18196130</v>
      </c>
      <c r="D10" s="88">
        <v>13847754</v>
      </c>
      <c r="E10" s="88">
        <v>14119623</v>
      </c>
      <c r="F10" s="88">
        <v>271869</v>
      </c>
      <c r="G10" s="87">
        <v>1.0196327144459671</v>
      </c>
    </row>
    <row r="11" spans="1:7">
      <c r="A11" s="9" t="s">
        <v>18</v>
      </c>
      <c r="B11" s="8" t="s">
        <v>69</v>
      </c>
      <c r="C11" s="89">
        <v>3636371</v>
      </c>
      <c r="D11" s="89">
        <v>3101916</v>
      </c>
      <c r="E11" s="89">
        <v>2971007</v>
      </c>
      <c r="F11" s="89">
        <v>-130909</v>
      </c>
      <c r="G11" s="90">
        <v>0.95779737426803302</v>
      </c>
    </row>
    <row r="12" spans="1:7" ht="33">
      <c r="A12" s="9" t="s">
        <v>18</v>
      </c>
      <c r="B12" s="8" t="s">
        <v>70</v>
      </c>
      <c r="C12" s="89">
        <v>14559759</v>
      </c>
      <c r="D12" s="89">
        <v>10745838</v>
      </c>
      <c r="E12" s="89">
        <v>11148616</v>
      </c>
      <c r="F12" s="89">
        <v>402778</v>
      </c>
      <c r="G12" s="90">
        <v>1.0374822326560293</v>
      </c>
    </row>
    <row r="13" spans="1:7" ht="49.5">
      <c r="A13" s="9"/>
      <c r="B13" s="24" t="s">
        <v>248</v>
      </c>
      <c r="C13" s="91">
        <v>16786130</v>
      </c>
      <c r="D13" s="91">
        <v>12412654</v>
      </c>
      <c r="E13" s="91">
        <v>12604623</v>
      </c>
      <c r="F13" s="89">
        <v>191969</v>
      </c>
      <c r="G13" s="90">
        <v>1.0154655885840369</v>
      </c>
    </row>
    <row r="14" spans="1:7" s="12" customFormat="1">
      <c r="A14" s="6" t="s">
        <v>4</v>
      </c>
      <c r="B14" s="7" t="s">
        <v>71</v>
      </c>
      <c r="C14" s="88">
        <v>3006164</v>
      </c>
      <c r="D14" s="88">
        <v>3404940</v>
      </c>
      <c r="E14" s="88">
        <v>2705844</v>
      </c>
      <c r="F14" s="88">
        <v>-699096</v>
      </c>
      <c r="G14" s="87">
        <v>0.79468184461400204</v>
      </c>
    </row>
    <row r="15" spans="1:7">
      <c r="A15" s="9">
        <v>1</v>
      </c>
      <c r="B15" s="8" t="s">
        <v>72</v>
      </c>
      <c r="C15" s="89">
        <v>0</v>
      </c>
      <c r="D15" s="89">
        <v>0</v>
      </c>
      <c r="E15" s="89">
        <v>1089738</v>
      </c>
      <c r="F15" s="89">
        <v>1089738</v>
      </c>
      <c r="G15" s="87">
        <v>0</v>
      </c>
    </row>
    <row r="16" spans="1:7">
      <c r="A16" s="9">
        <v>2</v>
      </c>
      <c r="B16" s="8" t="s">
        <v>73</v>
      </c>
      <c r="C16" s="89">
        <v>3006164</v>
      </c>
      <c r="D16" s="89">
        <v>3404940</v>
      </c>
      <c r="E16" s="89">
        <v>1616106</v>
      </c>
      <c r="F16" s="89">
        <v>-1788834</v>
      </c>
      <c r="G16" s="90">
        <v>0.47463567639958415</v>
      </c>
    </row>
    <row r="17" spans="1:7">
      <c r="A17" s="6" t="s">
        <v>14</v>
      </c>
      <c r="B17" s="7" t="s">
        <v>74</v>
      </c>
      <c r="C17" s="89">
        <v>0</v>
      </c>
      <c r="D17" s="89">
        <v>43796</v>
      </c>
      <c r="E17" s="89">
        <v>0</v>
      </c>
      <c r="F17" s="89">
        <v>-43796</v>
      </c>
      <c r="G17" s="87">
        <v>0</v>
      </c>
    </row>
    <row r="18" spans="1:7">
      <c r="A18" s="6" t="s">
        <v>15</v>
      </c>
      <c r="B18" s="7" t="s">
        <v>75</v>
      </c>
      <c r="C18" s="89">
        <v>0</v>
      </c>
      <c r="D18" s="89">
        <v>1105160</v>
      </c>
      <c r="E18" s="89">
        <v>0</v>
      </c>
      <c r="F18" s="88">
        <v>0</v>
      </c>
      <c r="G18" s="87">
        <v>0</v>
      </c>
    </row>
    <row r="19" spans="1:7" s="12" customFormat="1" ht="33">
      <c r="A19" s="15" t="s">
        <v>34</v>
      </c>
      <c r="B19" s="7" t="s">
        <v>76</v>
      </c>
      <c r="C19" s="88">
        <v>5430100</v>
      </c>
      <c r="D19" s="88">
        <v>13358296</v>
      </c>
      <c r="E19" s="88">
        <v>2399563</v>
      </c>
      <c r="F19" s="88">
        <v>-10958733</v>
      </c>
      <c r="G19" s="87">
        <v>0.17963091999159175</v>
      </c>
    </row>
    <row r="20" spans="1:7">
      <c r="A20" s="6" t="s">
        <v>2</v>
      </c>
      <c r="B20" s="7" t="s">
        <v>24</v>
      </c>
      <c r="C20" s="88">
        <v>27225794.399999999</v>
      </c>
      <c r="D20" s="88">
        <v>31915142</v>
      </c>
      <c r="E20" s="88">
        <v>20076630.18</v>
      </c>
      <c r="F20" s="88">
        <v>-7149164.2199999988</v>
      </c>
      <c r="G20" s="87">
        <v>0.73741209843265398</v>
      </c>
    </row>
    <row r="21" spans="1:7" s="12" customFormat="1">
      <c r="A21" s="6" t="s">
        <v>3</v>
      </c>
      <c r="B21" s="7" t="s">
        <v>77</v>
      </c>
      <c r="C21" s="88">
        <v>24219630.399999999</v>
      </c>
      <c r="D21" s="88">
        <v>25444379</v>
      </c>
      <c r="E21" s="88">
        <v>18460524.18</v>
      </c>
      <c r="F21" s="88">
        <v>-5759106.2199999988</v>
      </c>
      <c r="G21" s="87">
        <v>0.76221329042246655</v>
      </c>
    </row>
    <row r="22" spans="1:7">
      <c r="A22" s="9">
        <v>1</v>
      </c>
      <c r="B22" s="8" t="s">
        <v>100</v>
      </c>
      <c r="C22" s="89">
        <v>6249303</v>
      </c>
      <c r="D22" s="89">
        <v>10732641</v>
      </c>
      <c r="E22" s="89">
        <v>4115715</v>
      </c>
      <c r="F22" s="89">
        <v>-2133588</v>
      </c>
      <c r="G22" s="90">
        <v>0.65858784571655427</v>
      </c>
    </row>
    <row r="23" spans="1:7">
      <c r="A23" s="9">
        <v>2</v>
      </c>
      <c r="B23" s="8" t="s">
        <v>51</v>
      </c>
      <c r="C23" s="89">
        <v>13240605.4</v>
      </c>
      <c r="D23" s="89">
        <v>14118881</v>
      </c>
      <c r="E23" s="89">
        <v>12204588.18</v>
      </c>
      <c r="F23" s="89">
        <v>-1036017.2200000007</v>
      </c>
      <c r="G23" s="90">
        <v>0.92175454303622695</v>
      </c>
    </row>
    <row r="24" spans="1:7" ht="33">
      <c r="A24" s="9">
        <v>3</v>
      </c>
      <c r="B24" s="8" t="s">
        <v>145</v>
      </c>
      <c r="C24" s="89">
        <v>5892</v>
      </c>
      <c r="D24" s="89">
        <v>5892</v>
      </c>
      <c r="E24" s="89">
        <v>23272</v>
      </c>
      <c r="F24" s="89">
        <v>17380</v>
      </c>
      <c r="G24" s="90">
        <v>3.9497623896809233</v>
      </c>
    </row>
    <row r="25" spans="1:7">
      <c r="A25" s="9">
        <v>4</v>
      </c>
      <c r="B25" s="8" t="s">
        <v>65</v>
      </c>
      <c r="C25" s="89">
        <v>1450</v>
      </c>
      <c r="D25" s="89">
        <v>1450</v>
      </c>
      <c r="E25" s="89">
        <v>1450</v>
      </c>
      <c r="F25" s="89">
        <v>0</v>
      </c>
      <c r="G25" s="90">
        <v>1</v>
      </c>
    </row>
    <row r="26" spans="1:7">
      <c r="A26" s="9">
        <v>5</v>
      </c>
      <c r="B26" s="8" t="s">
        <v>52</v>
      </c>
      <c r="C26" s="89">
        <v>585515</v>
      </c>
      <c r="D26" s="89">
        <v>585515</v>
      </c>
      <c r="E26" s="89">
        <v>585515</v>
      </c>
      <c r="F26" s="89">
        <v>0</v>
      </c>
      <c r="G26" s="90">
        <v>1</v>
      </c>
    </row>
    <row r="27" spans="1:7">
      <c r="A27" s="9">
        <v>6</v>
      </c>
      <c r="B27" s="8" t="s">
        <v>199</v>
      </c>
      <c r="C27" s="89">
        <v>4136865</v>
      </c>
      <c r="D27" s="89">
        <v>0</v>
      </c>
      <c r="E27" s="89">
        <v>1529984</v>
      </c>
      <c r="F27" s="89">
        <v>-2606881</v>
      </c>
      <c r="G27" s="90">
        <v>0.36984141372754487</v>
      </c>
    </row>
    <row r="28" spans="1:7" ht="32.25" hidden="1" customHeight="1">
      <c r="A28" s="9"/>
      <c r="B28" s="8"/>
      <c r="C28" s="89">
        <v>0</v>
      </c>
      <c r="D28" s="89">
        <v>0</v>
      </c>
      <c r="E28" s="89">
        <v>0</v>
      </c>
      <c r="F28" s="89">
        <v>0</v>
      </c>
      <c r="G28" s="90">
        <v>0</v>
      </c>
    </row>
    <row r="29" spans="1:7" s="12" customFormat="1">
      <c r="A29" s="6" t="s">
        <v>4</v>
      </c>
      <c r="B29" s="7" t="s">
        <v>78</v>
      </c>
      <c r="C29" s="88">
        <v>3006164</v>
      </c>
      <c r="D29" s="88">
        <v>4071200</v>
      </c>
      <c r="E29" s="88">
        <v>1616106</v>
      </c>
      <c r="F29" s="88">
        <v>-1390058</v>
      </c>
      <c r="G29" s="87">
        <v>0.53759741650821447</v>
      </c>
    </row>
    <row r="30" spans="1:7" ht="33">
      <c r="A30" s="17">
        <v>1</v>
      </c>
      <c r="B30" s="8" t="s">
        <v>54</v>
      </c>
      <c r="C30" s="89">
        <v>1098286</v>
      </c>
      <c r="D30" s="89">
        <v>1110472</v>
      </c>
      <c r="E30" s="89">
        <v>0</v>
      </c>
      <c r="F30" s="89">
        <v>-1098286</v>
      </c>
      <c r="G30" s="90">
        <v>0</v>
      </c>
    </row>
    <row r="31" spans="1:7" ht="33">
      <c r="A31" s="17">
        <v>2</v>
      </c>
      <c r="B31" s="8" t="s">
        <v>79</v>
      </c>
      <c r="C31" s="89">
        <v>1907878</v>
      </c>
      <c r="D31" s="89">
        <v>2960728</v>
      </c>
      <c r="E31" s="89">
        <v>1616106</v>
      </c>
      <c r="F31" s="89">
        <v>-291772</v>
      </c>
      <c r="G31" s="90">
        <v>0.84706988601996569</v>
      </c>
    </row>
    <row r="32" spans="1:7" s="12" customFormat="1">
      <c r="A32" s="6" t="s">
        <v>14</v>
      </c>
      <c r="B32" s="7" t="s">
        <v>80</v>
      </c>
      <c r="C32" s="88">
        <v>0</v>
      </c>
      <c r="D32" s="88">
        <v>2399563</v>
      </c>
      <c r="E32" s="88">
        <v>0</v>
      </c>
      <c r="F32" s="89">
        <v>0</v>
      </c>
      <c r="G32" s="90">
        <v>0</v>
      </c>
    </row>
    <row r="33" spans="1:7" s="12" customFormat="1">
      <c r="A33" s="6" t="s">
        <v>21</v>
      </c>
      <c r="B33" s="7" t="s">
        <v>239</v>
      </c>
      <c r="C33" s="88">
        <v>593400</v>
      </c>
      <c r="D33" s="88">
        <v>155196</v>
      </c>
      <c r="E33" s="88">
        <v>851600</v>
      </c>
      <c r="F33" s="88">
        <v>258200</v>
      </c>
      <c r="G33" s="87">
        <v>1.4351196494775869</v>
      </c>
    </row>
    <row r="34" spans="1:7" s="12" customFormat="1">
      <c r="A34" s="6" t="s">
        <v>20</v>
      </c>
      <c r="B34" s="7" t="s">
        <v>146</v>
      </c>
      <c r="C34" s="88">
        <v>10918</v>
      </c>
      <c r="D34" s="88">
        <v>4301</v>
      </c>
      <c r="E34" s="88">
        <v>11900</v>
      </c>
      <c r="F34" s="88">
        <v>982</v>
      </c>
      <c r="G34" s="87">
        <v>1.0899432130426818</v>
      </c>
    </row>
    <row r="35" spans="1:7">
      <c r="A35" s="9" t="s">
        <v>3</v>
      </c>
      <c r="B35" s="8" t="s">
        <v>81</v>
      </c>
      <c r="C35" s="89">
        <v>0</v>
      </c>
      <c r="D35" s="89">
        <v>0</v>
      </c>
      <c r="E35" s="89">
        <v>0</v>
      </c>
      <c r="F35" s="89">
        <v>0</v>
      </c>
      <c r="G35" s="90">
        <v>0</v>
      </c>
    </row>
    <row r="36" spans="1:7" ht="33">
      <c r="A36" s="17" t="s">
        <v>4</v>
      </c>
      <c r="B36" s="8" t="s">
        <v>82</v>
      </c>
      <c r="C36" s="89">
        <v>10918</v>
      </c>
      <c r="D36" s="89">
        <v>4301</v>
      </c>
      <c r="E36" s="89">
        <v>11900</v>
      </c>
      <c r="F36" s="89">
        <v>982</v>
      </c>
      <c r="G36" s="90">
        <v>1.0899432130426818</v>
      </c>
    </row>
    <row r="37" spans="1:7" s="12" customFormat="1">
      <c r="A37" s="6" t="s">
        <v>19</v>
      </c>
      <c r="B37" s="7" t="s">
        <v>147</v>
      </c>
      <c r="C37" s="88">
        <v>593400</v>
      </c>
      <c r="D37" s="88">
        <v>155196</v>
      </c>
      <c r="E37" s="88">
        <v>851600</v>
      </c>
      <c r="F37" s="88">
        <v>258200</v>
      </c>
      <c r="G37" s="87">
        <v>1.4351196494775869</v>
      </c>
    </row>
    <row r="38" spans="1:7">
      <c r="A38" s="9" t="s">
        <v>3</v>
      </c>
      <c r="B38" s="8" t="s">
        <v>83</v>
      </c>
      <c r="C38" s="89">
        <v>593400</v>
      </c>
      <c r="D38" s="89">
        <v>155196</v>
      </c>
      <c r="E38" s="89">
        <v>851600</v>
      </c>
      <c r="F38" s="89">
        <v>258200</v>
      </c>
      <c r="G38" s="90">
        <v>1.4351196494775869</v>
      </c>
    </row>
    <row r="39" spans="1:7">
      <c r="A39" s="92" t="s">
        <v>4</v>
      </c>
      <c r="B39" s="93" t="s">
        <v>84</v>
      </c>
      <c r="C39" s="94"/>
      <c r="D39" s="94"/>
      <c r="E39" s="95"/>
      <c r="F39" s="94"/>
      <c r="G39" s="96"/>
    </row>
    <row r="40" spans="1:7" s="12" customFormat="1" ht="9" customHeight="1">
      <c r="A40" s="47"/>
      <c r="B40" s="48"/>
      <c r="C40" s="83"/>
      <c r="D40" s="83"/>
      <c r="E40" s="84"/>
      <c r="F40" s="83"/>
      <c r="G40" s="85"/>
    </row>
    <row r="41" spans="1:7" ht="18" customHeight="1"/>
    <row r="42" spans="1:7">
      <c r="E42" s="25"/>
    </row>
    <row r="43" spans="1:7" ht="19.5" customHeight="1"/>
  </sheetData>
  <mergeCells count="10">
    <mergeCell ref="A2:G2"/>
    <mergeCell ref="A4:G4"/>
    <mergeCell ref="A5:G5"/>
    <mergeCell ref="A6:A7"/>
    <mergeCell ref="B6:B7"/>
    <mergeCell ref="C6:C7"/>
    <mergeCell ref="D6:D7"/>
    <mergeCell ref="E6:E7"/>
    <mergeCell ref="F6:G6"/>
    <mergeCell ref="A3:G3"/>
  </mergeCells>
  <pageMargins left="0.39" right="0" top="0.55118110236220474" bottom="0.3937007874015748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5"/>
  <sheetViews>
    <sheetView topLeftCell="A22" workbookViewId="0">
      <selection activeCell="D9" sqref="D9"/>
    </sheetView>
  </sheetViews>
  <sheetFormatPr defaultColWidth="6.5703125" defaultRowHeight="16.5"/>
  <cols>
    <col min="1" max="1" width="6.5703125" style="213"/>
    <col min="2" max="2" width="33.85546875" style="213" customWidth="1"/>
    <col min="3" max="3" width="13.140625" style="213" customWidth="1"/>
    <col min="4" max="4" width="13.42578125" style="213" customWidth="1"/>
    <col min="5" max="5" width="13.85546875" style="213" customWidth="1"/>
    <col min="6" max="6" width="13.7109375" style="213" customWidth="1"/>
    <col min="7" max="7" width="8.5703125" style="213" customWidth="1"/>
    <col min="8" max="16384" width="6.5703125" style="213"/>
  </cols>
  <sheetData>
    <row r="1" spans="1:7">
      <c r="A1" s="212" t="s">
        <v>298</v>
      </c>
    </row>
    <row r="2" spans="1:7" ht="20.25" customHeight="1">
      <c r="A2" s="469" t="s">
        <v>297</v>
      </c>
      <c r="B2" s="469"/>
      <c r="C2" s="469"/>
      <c r="D2" s="469"/>
      <c r="E2" s="469"/>
      <c r="F2" s="469"/>
      <c r="G2" s="469"/>
    </row>
    <row r="3" spans="1:7" ht="39" customHeight="1">
      <c r="A3" s="470" t="s">
        <v>267</v>
      </c>
      <c r="B3" s="470"/>
      <c r="C3" s="470"/>
      <c r="D3" s="470"/>
      <c r="E3" s="470"/>
      <c r="F3" s="470"/>
      <c r="G3" s="470"/>
    </row>
    <row r="4" spans="1:7">
      <c r="A4" s="471" t="s">
        <v>296</v>
      </c>
      <c r="B4" s="471"/>
      <c r="C4" s="471"/>
      <c r="D4" s="471"/>
      <c r="E4" s="471"/>
      <c r="F4" s="471"/>
      <c r="G4" s="471"/>
    </row>
    <row r="5" spans="1:7" ht="16.5" customHeight="1">
      <c r="A5" s="472" t="s">
        <v>16</v>
      </c>
      <c r="B5" s="472"/>
      <c r="C5" s="472"/>
      <c r="D5" s="472"/>
      <c r="E5" s="472"/>
      <c r="F5" s="472"/>
      <c r="G5" s="472"/>
    </row>
    <row r="6" spans="1:7" ht="21.75" customHeight="1">
      <c r="A6" s="473" t="s">
        <v>0</v>
      </c>
      <c r="B6" s="473" t="s">
        <v>22</v>
      </c>
      <c r="C6" s="473" t="s">
        <v>247</v>
      </c>
      <c r="D6" s="473" t="s">
        <v>266</v>
      </c>
      <c r="E6" s="473" t="s">
        <v>249</v>
      </c>
      <c r="F6" s="473" t="s">
        <v>430</v>
      </c>
      <c r="G6" s="473"/>
    </row>
    <row r="7" spans="1:7" ht="48" customHeight="1">
      <c r="A7" s="473"/>
      <c r="B7" s="473"/>
      <c r="C7" s="473"/>
      <c r="D7" s="473"/>
      <c r="E7" s="473"/>
      <c r="F7" s="214" t="s">
        <v>41</v>
      </c>
      <c r="G7" s="214" t="s">
        <v>42</v>
      </c>
    </row>
    <row r="8" spans="1:7" ht="21" customHeight="1">
      <c r="A8" s="214" t="s">
        <v>1</v>
      </c>
      <c r="B8" s="214" t="s">
        <v>2</v>
      </c>
      <c r="C8" s="214">
        <v>1</v>
      </c>
      <c r="D8" s="214">
        <v>2</v>
      </c>
      <c r="E8" s="214">
        <v>3</v>
      </c>
      <c r="F8" s="214">
        <v>4</v>
      </c>
      <c r="G8" s="214">
        <v>5</v>
      </c>
    </row>
    <row r="9" spans="1:7">
      <c r="A9" s="215" t="s">
        <v>1</v>
      </c>
      <c r="B9" s="216" t="s">
        <v>121</v>
      </c>
      <c r="C9" s="217"/>
      <c r="D9" s="217"/>
      <c r="E9" s="217"/>
      <c r="F9" s="217"/>
      <c r="G9" s="218"/>
    </row>
    <row r="10" spans="1:7">
      <c r="A10" s="219" t="s">
        <v>3</v>
      </c>
      <c r="B10" s="220" t="s">
        <v>106</v>
      </c>
      <c r="C10" s="97">
        <v>21782519</v>
      </c>
      <c r="D10" s="97">
        <v>27488716</v>
      </c>
      <c r="E10" s="97">
        <v>15551028</v>
      </c>
      <c r="F10" s="97">
        <v>-11937688</v>
      </c>
      <c r="G10" s="221">
        <v>0.71392238886604442</v>
      </c>
    </row>
    <row r="11" spans="1:7" ht="33">
      <c r="A11" s="222">
        <v>1</v>
      </c>
      <c r="B11" s="223" t="s">
        <v>107</v>
      </c>
      <c r="C11" s="224">
        <v>13346255</v>
      </c>
      <c r="D11" s="224">
        <v>10640481</v>
      </c>
      <c r="E11" s="98">
        <v>10445621</v>
      </c>
      <c r="F11" s="224">
        <v>-194860</v>
      </c>
      <c r="G11" s="225">
        <v>0.9816869181007889</v>
      </c>
    </row>
    <row r="12" spans="1:7" ht="33">
      <c r="A12" s="222">
        <v>2</v>
      </c>
      <c r="B12" s="223" t="s">
        <v>108</v>
      </c>
      <c r="C12" s="224">
        <v>3006164</v>
      </c>
      <c r="D12" s="224">
        <v>3404940</v>
      </c>
      <c r="E12" s="224">
        <v>2705844</v>
      </c>
      <c r="F12" s="224">
        <v>-699096</v>
      </c>
      <c r="G12" s="225">
        <v>0.79468184461400204</v>
      </c>
    </row>
    <row r="13" spans="1:7">
      <c r="A13" s="222" t="s">
        <v>18</v>
      </c>
      <c r="B13" s="223" t="s">
        <v>72</v>
      </c>
      <c r="C13" s="224">
        <v>0</v>
      </c>
      <c r="D13" s="224">
        <v>0</v>
      </c>
      <c r="E13" s="224">
        <v>1089738</v>
      </c>
      <c r="F13" s="224">
        <v>1089738</v>
      </c>
      <c r="G13" s="225"/>
    </row>
    <row r="14" spans="1:7">
      <c r="A14" s="222" t="s">
        <v>18</v>
      </c>
      <c r="B14" s="223" t="s">
        <v>73</v>
      </c>
      <c r="C14" s="224">
        <v>3006164</v>
      </c>
      <c r="D14" s="224">
        <v>3404940</v>
      </c>
      <c r="E14" s="224">
        <v>1616106</v>
      </c>
      <c r="F14" s="224">
        <v>-1788834</v>
      </c>
      <c r="G14" s="225">
        <v>0.47463567639958415</v>
      </c>
    </row>
    <row r="15" spans="1:7">
      <c r="A15" s="222">
        <v>3</v>
      </c>
      <c r="B15" s="223" t="s">
        <v>74</v>
      </c>
      <c r="C15" s="224">
        <v>0</v>
      </c>
      <c r="D15" s="224">
        <v>43796</v>
      </c>
      <c r="E15" s="224">
        <v>0</v>
      </c>
      <c r="F15" s="224">
        <v>-43796</v>
      </c>
      <c r="G15" s="225"/>
    </row>
    <row r="16" spans="1:7">
      <c r="A16" s="222">
        <v>4</v>
      </c>
      <c r="B16" s="223" t="s">
        <v>75</v>
      </c>
      <c r="C16" s="224">
        <v>0</v>
      </c>
      <c r="D16" s="224">
        <v>41203</v>
      </c>
      <c r="E16" s="224">
        <v>0</v>
      </c>
      <c r="F16" s="224">
        <v>-41203</v>
      </c>
      <c r="G16" s="225"/>
    </row>
    <row r="17" spans="1:7" ht="33">
      <c r="A17" s="222">
        <v>5</v>
      </c>
      <c r="B17" s="223" t="s">
        <v>76</v>
      </c>
      <c r="C17" s="224">
        <v>5430100</v>
      </c>
      <c r="D17" s="224">
        <v>13358296</v>
      </c>
      <c r="E17" s="224">
        <v>2399563</v>
      </c>
      <c r="F17" s="224">
        <v>-10958733</v>
      </c>
      <c r="G17" s="225">
        <v>0.17963091999159175</v>
      </c>
    </row>
    <row r="18" spans="1:7">
      <c r="A18" s="219" t="s">
        <v>4</v>
      </c>
      <c r="B18" s="220" t="s">
        <v>109</v>
      </c>
      <c r="C18" s="97">
        <v>22375919.399999999</v>
      </c>
      <c r="D18" s="97">
        <v>27643912</v>
      </c>
      <c r="E18" s="97">
        <v>16402627.68</v>
      </c>
      <c r="F18" s="97">
        <v>-5973291.7199999988</v>
      </c>
      <c r="G18" s="221">
        <v>0.73304821074748783</v>
      </c>
    </row>
    <row r="19" spans="1:7" ht="33">
      <c r="A19" s="222">
        <v>1</v>
      </c>
      <c r="B19" s="223" t="s">
        <v>122</v>
      </c>
      <c r="C19" s="224">
        <v>15527931</v>
      </c>
      <c r="D19" s="224">
        <v>14826270</v>
      </c>
      <c r="E19" s="224">
        <v>10384135</v>
      </c>
      <c r="F19" s="224">
        <v>-5143796</v>
      </c>
      <c r="G19" s="225">
        <v>0.66873912564397664</v>
      </c>
    </row>
    <row r="20" spans="1:7" ht="33">
      <c r="A20" s="222">
        <v>2</v>
      </c>
      <c r="B20" s="223" t="s">
        <v>110</v>
      </c>
      <c r="C20" s="224">
        <v>6847988.4000000004</v>
      </c>
      <c r="D20" s="224">
        <v>10418079</v>
      </c>
      <c r="E20" s="224">
        <v>6018494.6799999997</v>
      </c>
      <c r="F20" s="224">
        <v>-829493.72000000067</v>
      </c>
      <c r="G20" s="225">
        <v>0.87887045486233584</v>
      </c>
    </row>
    <row r="21" spans="1:7">
      <c r="A21" s="222" t="s">
        <v>18</v>
      </c>
      <c r="B21" s="223" t="s">
        <v>111</v>
      </c>
      <c r="C21" s="224">
        <v>2889036</v>
      </c>
      <c r="D21" s="224">
        <v>2889036</v>
      </c>
      <c r="E21" s="224">
        <v>2889036</v>
      </c>
      <c r="F21" s="224">
        <v>0</v>
      </c>
      <c r="G21" s="225">
        <v>1</v>
      </c>
    </row>
    <row r="22" spans="1:7">
      <c r="A22" s="222" t="s">
        <v>18</v>
      </c>
      <c r="B22" s="223" t="s">
        <v>112</v>
      </c>
      <c r="C22" s="224">
        <v>3958952.4</v>
      </c>
      <c r="D22" s="224">
        <v>7529043</v>
      </c>
      <c r="E22" s="224">
        <v>3129458.68</v>
      </c>
      <c r="F22" s="224">
        <v>-829493.71999999974</v>
      </c>
      <c r="G22" s="225">
        <v>0.79047646038886454</v>
      </c>
    </row>
    <row r="23" spans="1:7">
      <c r="A23" s="222">
        <v>3</v>
      </c>
      <c r="B23" s="223" t="s">
        <v>80</v>
      </c>
      <c r="C23" s="224">
        <v>0</v>
      </c>
      <c r="D23" s="224">
        <v>2399563</v>
      </c>
      <c r="E23" s="224">
        <v>0</v>
      </c>
      <c r="F23" s="224">
        <v>0</v>
      </c>
      <c r="G23" s="225"/>
    </row>
    <row r="24" spans="1:7">
      <c r="A24" s="219" t="s">
        <v>14</v>
      </c>
      <c r="B24" s="220" t="s">
        <v>123</v>
      </c>
      <c r="C24" s="97">
        <v>593400.39999999851</v>
      </c>
      <c r="D24" s="97">
        <v>155196</v>
      </c>
      <c r="E24" s="97">
        <v>851599.6799999997</v>
      </c>
      <c r="F24" s="97">
        <v>258199.28000000119</v>
      </c>
      <c r="G24" s="221">
        <v>1.4351181428256568</v>
      </c>
    </row>
    <row r="25" spans="1:7">
      <c r="A25" s="219" t="s">
        <v>2</v>
      </c>
      <c r="B25" s="220" t="s">
        <v>119</v>
      </c>
      <c r="C25" s="224">
        <v>0</v>
      </c>
      <c r="D25" s="224">
        <v>0</v>
      </c>
      <c r="E25" s="224">
        <v>0</v>
      </c>
      <c r="F25" s="224"/>
      <c r="G25" s="225"/>
    </row>
    <row r="26" spans="1:7">
      <c r="A26" s="219" t="s">
        <v>3</v>
      </c>
      <c r="B26" s="220" t="s">
        <v>106</v>
      </c>
      <c r="C26" s="97">
        <v>11697863</v>
      </c>
      <c r="D26" s="97">
        <v>14689309</v>
      </c>
      <c r="E26" s="97">
        <v>9692495.0800000001</v>
      </c>
      <c r="F26" s="97">
        <v>-4996813.92</v>
      </c>
      <c r="G26" s="221">
        <v>0.82856972081139946</v>
      </c>
    </row>
    <row r="27" spans="1:7" ht="33">
      <c r="A27" s="222">
        <v>1</v>
      </c>
      <c r="B27" s="223" t="s">
        <v>107</v>
      </c>
      <c r="C27" s="224">
        <v>4849875</v>
      </c>
      <c r="D27" s="224">
        <v>3207273</v>
      </c>
      <c r="E27" s="224">
        <v>3674001.5</v>
      </c>
      <c r="F27" s="224">
        <v>466728.5</v>
      </c>
      <c r="G27" s="225">
        <v>1.1455219122288622</v>
      </c>
    </row>
    <row r="28" spans="1:7" ht="33">
      <c r="A28" s="222">
        <v>2</v>
      </c>
      <c r="B28" s="223" t="s">
        <v>108</v>
      </c>
      <c r="C28" s="224">
        <v>6847988</v>
      </c>
      <c r="D28" s="224">
        <v>10418079</v>
      </c>
      <c r="E28" s="224">
        <v>6018494.0800000001</v>
      </c>
      <c r="F28" s="224">
        <v>-4399584.92</v>
      </c>
      <c r="G28" s="225">
        <v>0.57769710519568918</v>
      </c>
    </row>
    <row r="29" spans="1:7">
      <c r="A29" s="222" t="s">
        <v>18</v>
      </c>
      <c r="B29" s="223" t="s">
        <v>72</v>
      </c>
      <c r="C29" s="224">
        <v>2889036</v>
      </c>
      <c r="D29" s="224">
        <v>2889036</v>
      </c>
      <c r="E29" s="224">
        <v>2889036</v>
      </c>
      <c r="F29" s="224">
        <v>0</v>
      </c>
      <c r="G29" s="225">
        <v>1</v>
      </c>
    </row>
    <row r="30" spans="1:7">
      <c r="A30" s="222" t="s">
        <v>18</v>
      </c>
      <c r="B30" s="223" t="s">
        <v>73</v>
      </c>
      <c r="C30" s="224">
        <v>3958952</v>
      </c>
      <c r="D30" s="224">
        <v>7529043</v>
      </c>
      <c r="E30" s="224">
        <v>3129458.68</v>
      </c>
      <c r="F30" s="224">
        <v>-4399584.32</v>
      </c>
      <c r="G30" s="225">
        <v>0.41565158812348396</v>
      </c>
    </row>
    <row r="31" spans="1:7" s="51" customFormat="1">
      <c r="A31" s="49">
        <v>3</v>
      </c>
      <c r="B31" s="50" t="s">
        <v>75</v>
      </c>
      <c r="C31" s="98">
        <v>0</v>
      </c>
      <c r="D31" s="98">
        <v>1063957</v>
      </c>
      <c r="E31" s="98">
        <v>0</v>
      </c>
      <c r="F31" s="98">
        <v>-1063957</v>
      </c>
      <c r="G31" s="99"/>
    </row>
    <row r="32" spans="1:7" ht="33">
      <c r="A32" s="222">
        <v>4</v>
      </c>
      <c r="B32" s="223" t="s">
        <v>76</v>
      </c>
      <c r="C32" s="224">
        <v>0</v>
      </c>
      <c r="D32" s="224">
        <v>0</v>
      </c>
      <c r="E32" s="224">
        <v>0</v>
      </c>
      <c r="F32" s="224">
        <v>0</v>
      </c>
      <c r="G32" s="225"/>
    </row>
    <row r="33" spans="1:7">
      <c r="A33" s="226" t="s">
        <v>4</v>
      </c>
      <c r="B33" s="227" t="s">
        <v>113</v>
      </c>
      <c r="C33" s="228">
        <v>11697863</v>
      </c>
      <c r="D33" s="228">
        <v>14689309</v>
      </c>
      <c r="E33" s="228">
        <v>9692495.1799999997</v>
      </c>
      <c r="F33" s="228">
        <v>-2005367.8200000003</v>
      </c>
      <c r="G33" s="229">
        <v>0.82856972935996942</v>
      </c>
    </row>
    <row r="34" spans="1:7" ht="33">
      <c r="A34" s="222">
        <v>1</v>
      </c>
      <c r="B34" s="223" t="s">
        <v>120</v>
      </c>
      <c r="C34" s="224">
        <f>C26</f>
        <v>11697863</v>
      </c>
      <c r="D34" s="224">
        <f>D26</f>
        <v>14689309</v>
      </c>
      <c r="E34" s="224">
        <f>'36'!E9</f>
        <v>9692495.1799999997</v>
      </c>
      <c r="F34" s="224">
        <f>E34-C34</f>
        <v>-2005367.8200000003</v>
      </c>
      <c r="G34" s="225">
        <f>E34/C34</f>
        <v>0.82856972935996942</v>
      </c>
    </row>
    <row r="35" spans="1:7" ht="33">
      <c r="A35" s="222">
        <v>2</v>
      </c>
      <c r="B35" s="223" t="s">
        <v>114</v>
      </c>
      <c r="C35" s="224"/>
      <c r="D35" s="224"/>
      <c r="E35" s="224"/>
      <c r="F35" s="224">
        <f t="shared" ref="F35:F38" si="0">E35-C35</f>
        <v>0</v>
      </c>
      <c r="G35" s="225"/>
    </row>
    <row r="36" spans="1:7">
      <c r="A36" s="222" t="s">
        <v>18</v>
      </c>
      <c r="B36" s="223" t="s">
        <v>111</v>
      </c>
      <c r="C36" s="224"/>
      <c r="D36" s="224"/>
      <c r="E36" s="224"/>
      <c r="F36" s="224">
        <f t="shared" si="0"/>
        <v>0</v>
      </c>
      <c r="G36" s="225"/>
    </row>
    <row r="37" spans="1:7">
      <c r="A37" s="222" t="s">
        <v>18</v>
      </c>
      <c r="B37" s="223" t="s">
        <v>112</v>
      </c>
      <c r="C37" s="224"/>
      <c r="D37" s="224"/>
      <c r="E37" s="224"/>
      <c r="F37" s="224">
        <f t="shared" si="0"/>
        <v>0</v>
      </c>
      <c r="G37" s="225"/>
    </row>
    <row r="38" spans="1:7">
      <c r="A38" s="230">
        <v>3</v>
      </c>
      <c r="B38" s="231" t="s">
        <v>80</v>
      </c>
      <c r="C38" s="232"/>
      <c r="D38" s="232"/>
      <c r="E38" s="232"/>
      <c r="F38" s="232">
        <f t="shared" si="0"/>
        <v>0</v>
      </c>
      <c r="G38" s="233"/>
    </row>
    <row r="44" spans="1:7" ht="16.5" hidden="1" customHeight="1"/>
    <row r="49" ht="16.5" hidden="1" customHeight="1"/>
    <row r="53" ht="16.5" hidden="1" customHeight="1"/>
    <row r="54" ht="16.5" hidden="1" customHeight="1"/>
    <row r="55" ht="16.5" hidden="1" customHeight="1"/>
    <row r="57" ht="16.5" hidden="1" customHeight="1"/>
    <row r="64" ht="16.5" hidden="1" customHeight="1"/>
    <row r="68" ht="16.5" hidden="1" customHeight="1"/>
    <row r="69" ht="16.5" hidden="1" customHeight="1"/>
    <row r="70" ht="16.5" hidden="1" customHeight="1"/>
    <row r="72" ht="16.5" hidden="1" customHeight="1"/>
    <row r="73" ht="16.5" hidden="1" customHeight="1"/>
    <row r="77" ht="16.5" hidden="1" customHeight="1"/>
    <row r="78" ht="16.5" hidden="1" customHeight="1"/>
    <row r="79" ht="16.5" hidden="1" customHeight="1"/>
    <row r="81" ht="16.5" hidden="1" customHeight="1"/>
    <row r="82" ht="16.5" hidden="1" customHeight="1"/>
    <row r="86" ht="16.5" hidden="1" customHeight="1"/>
    <row r="87" ht="16.5" hidden="1" customHeight="1"/>
    <row r="88" ht="16.5" hidden="1" customHeight="1"/>
    <row r="89" ht="16.5" hidden="1" customHeight="1"/>
    <row r="90" ht="16.5" hidden="1" customHeight="1"/>
    <row r="91" ht="31.5" hidden="1" customHeight="1"/>
    <row r="92" ht="31.5" hidden="1" customHeight="1"/>
    <row r="93" ht="33.75" hidden="1" customHeight="1"/>
    <row r="94" ht="33.75" hidden="1" customHeight="1"/>
    <row r="95" ht="33.75" hidden="1" customHeight="1"/>
    <row r="96" ht="31.5" hidden="1" customHeight="1"/>
    <row r="98" ht="16.5" hidden="1" customHeight="1"/>
    <row r="104" ht="16.5" hidden="1" customHeight="1"/>
    <row r="109" ht="16.5" hidden="1" customHeight="1"/>
    <row r="110" ht="16.5" hidden="1" customHeight="1"/>
    <row r="111" ht="16.5" hidden="1" customHeight="1"/>
    <row r="112" ht="16.5" hidden="1" customHeight="1"/>
    <row r="113" ht="16.5" hidden="1" customHeight="1"/>
    <row r="114" ht="16.5" hidden="1" customHeight="1"/>
    <row r="115" ht="16.5" hidden="1" customHeight="1"/>
    <row r="117" ht="16.5" hidden="1" customHeight="1"/>
    <row r="122" ht="26.25" customHeight="1"/>
    <row r="138" ht="16.5" hidden="1" customHeight="1"/>
    <row r="144" ht="16.5" hidden="1" customHeight="1"/>
    <row r="145" ht="16.5" hidden="1" customHeight="1"/>
    <row r="146" ht="16.5" hidden="1" customHeight="1"/>
    <row r="149" ht="16.5" hidden="1" customHeight="1"/>
    <row r="150" ht="16.5" hidden="1" customHeight="1"/>
    <row r="153" ht="16.5" hidden="1" customHeight="1"/>
    <row r="154" ht="16.5" hidden="1" customHeight="1"/>
    <row r="155" ht="16.5" hidden="1" customHeight="1"/>
    <row r="157" ht="16.5" hidden="1" customHeight="1"/>
    <row r="168" ht="16.5" hidden="1" customHeight="1"/>
    <row r="171" ht="16.5" hidden="1" customHeight="1"/>
    <row r="173" ht="16.5" hidden="1" customHeight="1"/>
    <row r="174" ht="16.5" hidden="1" customHeight="1"/>
    <row r="175" ht="16.5" hidden="1" customHeight="1"/>
    <row r="177" ht="16.5" hidden="1" customHeight="1"/>
    <row r="178" ht="16.5" hidden="1" customHeight="1"/>
    <row r="181" ht="16.5" hidden="1" customHeight="1"/>
    <row r="182" ht="16.5" hidden="1" customHeight="1"/>
    <row r="183" ht="16.5" hidden="1" customHeight="1"/>
    <row r="184" ht="47.25" hidden="1" customHeight="1"/>
    <row r="185" ht="16.5" hidden="1" customHeight="1"/>
    <row r="186" ht="47.25" hidden="1" customHeight="1"/>
    <row r="187" ht="31.5" hidden="1" customHeight="1"/>
    <row r="188" ht="31.5" hidden="1" customHeight="1"/>
    <row r="189" ht="16.5" hidden="1" customHeight="1"/>
    <row r="190" ht="16.5" hidden="1" customHeight="1"/>
    <row r="191" ht="16.5" hidden="1" customHeight="1"/>
    <row r="192" ht="16.5" hidden="1" customHeight="1"/>
    <row r="193" ht="16.5" hidden="1" customHeight="1"/>
    <row r="194" ht="16.5" hidden="1" customHeight="1"/>
    <row r="195" ht="16.5" hidden="1" customHeight="1"/>
  </sheetData>
  <mergeCells count="10">
    <mergeCell ref="A2:G2"/>
    <mergeCell ref="A3:G3"/>
    <mergeCell ref="A4:G4"/>
    <mergeCell ref="A5:G5"/>
    <mergeCell ref="A6:A7"/>
    <mergeCell ref="B6:B7"/>
    <mergeCell ref="C6:C7"/>
    <mergeCell ref="D6:D7"/>
    <mergeCell ref="E6:E7"/>
    <mergeCell ref="F6:G6"/>
  </mergeCells>
  <pageMargins left="0.65" right="0" top="0.46" bottom="0.35433070866141703" header="0.31496062992126" footer="0.31496062992126"/>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96"/>
  <sheetViews>
    <sheetView zoomScaleNormal="100" workbookViewId="0">
      <selection activeCell="C11" sqref="C11"/>
    </sheetView>
  </sheetViews>
  <sheetFormatPr defaultRowHeight="12.75"/>
  <cols>
    <col min="1" max="1" width="53.140625" style="146" customWidth="1"/>
    <col min="2" max="2" width="11.7109375" style="146" customWidth="1"/>
    <col min="3" max="4" width="11.5703125" style="146" customWidth="1"/>
    <col min="5" max="5" width="11.7109375" style="146" customWidth="1"/>
    <col min="6" max="6" width="9.5703125" style="146" customWidth="1"/>
    <col min="7" max="7" width="9.42578125" style="146" customWidth="1"/>
    <col min="8" max="256" width="9.140625" style="146"/>
    <col min="257" max="257" width="53.140625" style="146" customWidth="1"/>
    <col min="258" max="258" width="11.7109375" style="146" customWidth="1"/>
    <col min="259" max="260" width="11.5703125" style="146" customWidth="1"/>
    <col min="261" max="261" width="11.7109375" style="146" customWidth="1"/>
    <col min="262" max="262" width="9.5703125" style="146" customWidth="1"/>
    <col min="263" max="263" width="9.42578125" style="146" customWidth="1"/>
    <col min="264" max="512" width="9.140625" style="146"/>
    <col min="513" max="513" width="53.140625" style="146" customWidth="1"/>
    <col min="514" max="514" width="11.7109375" style="146" customWidth="1"/>
    <col min="515" max="516" width="11.5703125" style="146" customWidth="1"/>
    <col min="517" max="517" width="11.7109375" style="146" customWidth="1"/>
    <col min="518" max="518" width="9.5703125" style="146" customWidth="1"/>
    <col min="519" max="519" width="9.42578125" style="146" customWidth="1"/>
    <col min="520" max="768" width="9.140625" style="146"/>
    <col min="769" max="769" width="53.140625" style="146" customWidth="1"/>
    <col min="770" max="770" width="11.7109375" style="146" customWidth="1"/>
    <col min="771" max="772" width="11.5703125" style="146" customWidth="1"/>
    <col min="773" max="773" width="11.7109375" style="146" customWidth="1"/>
    <col min="774" max="774" width="9.5703125" style="146" customWidth="1"/>
    <col min="775" max="775" width="9.42578125" style="146" customWidth="1"/>
    <col min="776" max="1024" width="9.140625" style="146"/>
    <col min="1025" max="1025" width="53.140625" style="146" customWidth="1"/>
    <col min="1026" max="1026" width="11.7109375" style="146" customWidth="1"/>
    <col min="1027" max="1028" width="11.5703125" style="146" customWidth="1"/>
    <col min="1029" max="1029" width="11.7109375" style="146" customWidth="1"/>
    <col min="1030" max="1030" width="9.5703125" style="146" customWidth="1"/>
    <col min="1031" max="1031" width="9.42578125" style="146" customWidth="1"/>
    <col min="1032" max="1280" width="9.140625" style="146"/>
    <col min="1281" max="1281" width="53.140625" style="146" customWidth="1"/>
    <col min="1282" max="1282" width="11.7109375" style="146" customWidth="1"/>
    <col min="1283" max="1284" width="11.5703125" style="146" customWidth="1"/>
    <col min="1285" max="1285" width="11.7109375" style="146" customWidth="1"/>
    <col min="1286" max="1286" width="9.5703125" style="146" customWidth="1"/>
    <col min="1287" max="1287" width="9.42578125" style="146" customWidth="1"/>
    <col min="1288" max="1536" width="9.140625" style="146"/>
    <col min="1537" max="1537" width="53.140625" style="146" customWidth="1"/>
    <col min="1538" max="1538" width="11.7109375" style="146" customWidth="1"/>
    <col min="1539" max="1540" width="11.5703125" style="146" customWidth="1"/>
    <col min="1541" max="1541" width="11.7109375" style="146" customWidth="1"/>
    <col min="1542" max="1542" width="9.5703125" style="146" customWidth="1"/>
    <col min="1543" max="1543" width="9.42578125" style="146" customWidth="1"/>
    <col min="1544" max="1792" width="9.140625" style="146"/>
    <col min="1793" max="1793" width="53.140625" style="146" customWidth="1"/>
    <col min="1794" max="1794" width="11.7109375" style="146" customWidth="1"/>
    <col min="1795" max="1796" width="11.5703125" style="146" customWidth="1"/>
    <col min="1797" max="1797" width="11.7109375" style="146" customWidth="1"/>
    <col min="1798" max="1798" width="9.5703125" style="146" customWidth="1"/>
    <col min="1799" max="1799" width="9.42578125" style="146" customWidth="1"/>
    <col min="1800" max="2048" width="9.140625" style="146"/>
    <col min="2049" max="2049" width="53.140625" style="146" customWidth="1"/>
    <col min="2050" max="2050" width="11.7109375" style="146" customWidth="1"/>
    <col min="2051" max="2052" width="11.5703125" style="146" customWidth="1"/>
    <col min="2053" max="2053" width="11.7109375" style="146" customWidth="1"/>
    <col min="2054" max="2054" width="9.5703125" style="146" customWidth="1"/>
    <col min="2055" max="2055" width="9.42578125" style="146" customWidth="1"/>
    <col min="2056" max="2304" width="9.140625" style="146"/>
    <col min="2305" max="2305" width="53.140625" style="146" customWidth="1"/>
    <col min="2306" max="2306" width="11.7109375" style="146" customWidth="1"/>
    <col min="2307" max="2308" width="11.5703125" style="146" customWidth="1"/>
    <col min="2309" max="2309" width="11.7109375" style="146" customWidth="1"/>
    <col min="2310" max="2310" width="9.5703125" style="146" customWidth="1"/>
    <col min="2311" max="2311" width="9.42578125" style="146" customWidth="1"/>
    <col min="2312" max="2560" width="9.140625" style="146"/>
    <col min="2561" max="2561" width="53.140625" style="146" customWidth="1"/>
    <col min="2562" max="2562" width="11.7109375" style="146" customWidth="1"/>
    <col min="2563" max="2564" width="11.5703125" style="146" customWidth="1"/>
    <col min="2565" max="2565" width="11.7109375" style="146" customWidth="1"/>
    <col min="2566" max="2566" width="9.5703125" style="146" customWidth="1"/>
    <col min="2567" max="2567" width="9.42578125" style="146" customWidth="1"/>
    <col min="2568" max="2816" width="9.140625" style="146"/>
    <col min="2817" max="2817" width="53.140625" style="146" customWidth="1"/>
    <col min="2818" max="2818" width="11.7109375" style="146" customWidth="1"/>
    <col min="2819" max="2820" width="11.5703125" style="146" customWidth="1"/>
    <col min="2821" max="2821" width="11.7109375" style="146" customWidth="1"/>
    <col min="2822" max="2822" width="9.5703125" style="146" customWidth="1"/>
    <col min="2823" max="2823" width="9.42578125" style="146" customWidth="1"/>
    <col min="2824" max="3072" width="9.140625" style="146"/>
    <col min="3073" max="3073" width="53.140625" style="146" customWidth="1"/>
    <col min="3074" max="3074" width="11.7109375" style="146" customWidth="1"/>
    <col min="3075" max="3076" width="11.5703125" style="146" customWidth="1"/>
    <col min="3077" max="3077" width="11.7109375" style="146" customWidth="1"/>
    <col min="3078" max="3078" width="9.5703125" style="146" customWidth="1"/>
    <col min="3079" max="3079" width="9.42578125" style="146" customWidth="1"/>
    <col min="3080" max="3328" width="9.140625" style="146"/>
    <col min="3329" max="3329" width="53.140625" style="146" customWidth="1"/>
    <col min="3330" max="3330" width="11.7109375" style="146" customWidth="1"/>
    <col min="3331" max="3332" width="11.5703125" style="146" customWidth="1"/>
    <col min="3333" max="3333" width="11.7109375" style="146" customWidth="1"/>
    <col min="3334" max="3334" width="9.5703125" style="146" customWidth="1"/>
    <col min="3335" max="3335" width="9.42578125" style="146" customWidth="1"/>
    <col min="3336" max="3584" width="9.140625" style="146"/>
    <col min="3585" max="3585" width="53.140625" style="146" customWidth="1"/>
    <col min="3586" max="3586" width="11.7109375" style="146" customWidth="1"/>
    <col min="3587" max="3588" width="11.5703125" style="146" customWidth="1"/>
    <col min="3589" max="3589" width="11.7109375" style="146" customWidth="1"/>
    <col min="3590" max="3590" width="9.5703125" style="146" customWidth="1"/>
    <col min="3591" max="3591" width="9.42578125" style="146" customWidth="1"/>
    <col min="3592" max="3840" width="9.140625" style="146"/>
    <col min="3841" max="3841" width="53.140625" style="146" customWidth="1"/>
    <col min="3842" max="3842" width="11.7109375" style="146" customWidth="1"/>
    <col min="3843" max="3844" width="11.5703125" style="146" customWidth="1"/>
    <col min="3845" max="3845" width="11.7109375" style="146" customWidth="1"/>
    <col min="3846" max="3846" width="9.5703125" style="146" customWidth="1"/>
    <col min="3847" max="3847" width="9.42578125" style="146" customWidth="1"/>
    <col min="3848" max="4096" width="9.140625" style="146"/>
    <col min="4097" max="4097" width="53.140625" style="146" customWidth="1"/>
    <col min="4098" max="4098" width="11.7109375" style="146" customWidth="1"/>
    <col min="4099" max="4100" width="11.5703125" style="146" customWidth="1"/>
    <col min="4101" max="4101" width="11.7109375" style="146" customWidth="1"/>
    <col min="4102" max="4102" width="9.5703125" style="146" customWidth="1"/>
    <col min="4103" max="4103" width="9.42578125" style="146" customWidth="1"/>
    <col min="4104" max="4352" width="9.140625" style="146"/>
    <col min="4353" max="4353" width="53.140625" style="146" customWidth="1"/>
    <col min="4354" max="4354" width="11.7109375" style="146" customWidth="1"/>
    <col min="4355" max="4356" width="11.5703125" style="146" customWidth="1"/>
    <col min="4357" max="4357" width="11.7109375" style="146" customWidth="1"/>
    <col min="4358" max="4358" width="9.5703125" style="146" customWidth="1"/>
    <col min="4359" max="4359" width="9.42578125" style="146" customWidth="1"/>
    <col min="4360" max="4608" width="9.140625" style="146"/>
    <col min="4609" max="4609" width="53.140625" style="146" customWidth="1"/>
    <col min="4610" max="4610" width="11.7109375" style="146" customWidth="1"/>
    <col min="4611" max="4612" width="11.5703125" style="146" customWidth="1"/>
    <col min="4613" max="4613" width="11.7109375" style="146" customWidth="1"/>
    <col min="4614" max="4614" width="9.5703125" style="146" customWidth="1"/>
    <col min="4615" max="4615" width="9.42578125" style="146" customWidth="1"/>
    <col min="4616" max="4864" width="9.140625" style="146"/>
    <col min="4865" max="4865" width="53.140625" style="146" customWidth="1"/>
    <col min="4866" max="4866" width="11.7109375" style="146" customWidth="1"/>
    <col min="4867" max="4868" width="11.5703125" style="146" customWidth="1"/>
    <col min="4869" max="4869" width="11.7109375" style="146" customWidth="1"/>
    <col min="4870" max="4870" width="9.5703125" style="146" customWidth="1"/>
    <col min="4871" max="4871" width="9.42578125" style="146" customWidth="1"/>
    <col min="4872" max="5120" width="9.140625" style="146"/>
    <col min="5121" max="5121" width="53.140625" style="146" customWidth="1"/>
    <col min="5122" max="5122" width="11.7109375" style="146" customWidth="1"/>
    <col min="5123" max="5124" width="11.5703125" style="146" customWidth="1"/>
    <col min="5125" max="5125" width="11.7109375" style="146" customWidth="1"/>
    <col min="5126" max="5126" width="9.5703125" style="146" customWidth="1"/>
    <col min="5127" max="5127" width="9.42578125" style="146" customWidth="1"/>
    <col min="5128" max="5376" width="9.140625" style="146"/>
    <col min="5377" max="5377" width="53.140625" style="146" customWidth="1"/>
    <col min="5378" max="5378" width="11.7109375" style="146" customWidth="1"/>
    <col min="5379" max="5380" width="11.5703125" style="146" customWidth="1"/>
    <col min="5381" max="5381" width="11.7109375" style="146" customWidth="1"/>
    <col min="5382" max="5382" width="9.5703125" style="146" customWidth="1"/>
    <col min="5383" max="5383" width="9.42578125" style="146" customWidth="1"/>
    <col min="5384" max="5632" width="9.140625" style="146"/>
    <col min="5633" max="5633" width="53.140625" style="146" customWidth="1"/>
    <col min="5634" max="5634" width="11.7109375" style="146" customWidth="1"/>
    <col min="5635" max="5636" width="11.5703125" style="146" customWidth="1"/>
    <col min="5637" max="5637" width="11.7109375" style="146" customWidth="1"/>
    <col min="5638" max="5638" width="9.5703125" style="146" customWidth="1"/>
    <col min="5639" max="5639" width="9.42578125" style="146" customWidth="1"/>
    <col min="5640" max="5888" width="9.140625" style="146"/>
    <col min="5889" max="5889" width="53.140625" style="146" customWidth="1"/>
    <col min="5890" max="5890" width="11.7109375" style="146" customWidth="1"/>
    <col min="5891" max="5892" width="11.5703125" style="146" customWidth="1"/>
    <col min="5893" max="5893" width="11.7109375" style="146" customWidth="1"/>
    <col min="5894" max="5894" width="9.5703125" style="146" customWidth="1"/>
    <col min="5895" max="5895" width="9.42578125" style="146" customWidth="1"/>
    <col min="5896" max="6144" width="9.140625" style="146"/>
    <col min="6145" max="6145" width="53.140625" style="146" customWidth="1"/>
    <col min="6146" max="6146" width="11.7109375" style="146" customWidth="1"/>
    <col min="6147" max="6148" width="11.5703125" style="146" customWidth="1"/>
    <col min="6149" max="6149" width="11.7109375" style="146" customWidth="1"/>
    <col min="6150" max="6150" width="9.5703125" style="146" customWidth="1"/>
    <col min="6151" max="6151" width="9.42578125" style="146" customWidth="1"/>
    <col min="6152" max="6400" width="9.140625" style="146"/>
    <col min="6401" max="6401" width="53.140625" style="146" customWidth="1"/>
    <col min="6402" max="6402" width="11.7109375" style="146" customWidth="1"/>
    <col min="6403" max="6404" width="11.5703125" style="146" customWidth="1"/>
    <col min="6405" max="6405" width="11.7109375" style="146" customWidth="1"/>
    <col min="6406" max="6406" width="9.5703125" style="146" customWidth="1"/>
    <col min="6407" max="6407" width="9.42578125" style="146" customWidth="1"/>
    <col min="6408" max="6656" width="9.140625" style="146"/>
    <col min="6657" max="6657" width="53.140625" style="146" customWidth="1"/>
    <col min="6658" max="6658" width="11.7109375" style="146" customWidth="1"/>
    <col min="6659" max="6660" width="11.5703125" style="146" customWidth="1"/>
    <col min="6661" max="6661" width="11.7109375" style="146" customWidth="1"/>
    <col min="6662" max="6662" width="9.5703125" style="146" customWidth="1"/>
    <col min="6663" max="6663" width="9.42578125" style="146" customWidth="1"/>
    <col min="6664" max="6912" width="9.140625" style="146"/>
    <col min="6913" max="6913" width="53.140625" style="146" customWidth="1"/>
    <col min="6914" max="6914" width="11.7109375" style="146" customWidth="1"/>
    <col min="6915" max="6916" width="11.5703125" style="146" customWidth="1"/>
    <col min="6917" max="6917" width="11.7109375" style="146" customWidth="1"/>
    <col min="6918" max="6918" width="9.5703125" style="146" customWidth="1"/>
    <col min="6919" max="6919" width="9.42578125" style="146" customWidth="1"/>
    <col min="6920" max="7168" width="9.140625" style="146"/>
    <col min="7169" max="7169" width="53.140625" style="146" customWidth="1"/>
    <col min="7170" max="7170" width="11.7109375" style="146" customWidth="1"/>
    <col min="7171" max="7172" width="11.5703125" style="146" customWidth="1"/>
    <col min="7173" max="7173" width="11.7109375" style="146" customWidth="1"/>
    <col min="7174" max="7174" width="9.5703125" style="146" customWidth="1"/>
    <col min="7175" max="7175" width="9.42578125" style="146" customWidth="1"/>
    <col min="7176" max="7424" width="9.140625" style="146"/>
    <col min="7425" max="7425" width="53.140625" style="146" customWidth="1"/>
    <col min="7426" max="7426" width="11.7109375" style="146" customWidth="1"/>
    <col min="7427" max="7428" width="11.5703125" style="146" customWidth="1"/>
    <col min="7429" max="7429" width="11.7109375" style="146" customWidth="1"/>
    <col min="7430" max="7430" width="9.5703125" style="146" customWidth="1"/>
    <col min="7431" max="7431" width="9.42578125" style="146" customWidth="1"/>
    <col min="7432" max="7680" width="9.140625" style="146"/>
    <col min="7681" max="7681" width="53.140625" style="146" customWidth="1"/>
    <col min="7682" max="7682" width="11.7109375" style="146" customWidth="1"/>
    <col min="7683" max="7684" width="11.5703125" style="146" customWidth="1"/>
    <col min="7685" max="7685" width="11.7109375" style="146" customWidth="1"/>
    <col min="7686" max="7686" width="9.5703125" style="146" customWidth="1"/>
    <col min="7687" max="7687" width="9.42578125" style="146" customWidth="1"/>
    <col min="7688" max="7936" width="9.140625" style="146"/>
    <col min="7937" max="7937" width="53.140625" style="146" customWidth="1"/>
    <col min="7938" max="7938" width="11.7109375" style="146" customWidth="1"/>
    <col min="7939" max="7940" width="11.5703125" style="146" customWidth="1"/>
    <col min="7941" max="7941" width="11.7109375" style="146" customWidth="1"/>
    <col min="7942" max="7942" width="9.5703125" style="146" customWidth="1"/>
    <col min="7943" max="7943" width="9.42578125" style="146" customWidth="1"/>
    <col min="7944" max="8192" width="9.140625" style="146"/>
    <col min="8193" max="8193" width="53.140625" style="146" customWidth="1"/>
    <col min="8194" max="8194" width="11.7109375" style="146" customWidth="1"/>
    <col min="8195" max="8196" width="11.5703125" style="146" customWidth="1"/>
    <col min="8197" max="8197" width="11.7109375" style="146" customWidth="1"/>
    <col min="8198" max="8198" width="9.5703125" style="146" customWidth="1"/>
    <col min="8199" max="8199" width="9.42578125" style="146" customWidth="1"/>
    <col min="8200" max="8448" width="9.140625" style="146"/>
    <col min="8449" max="8449" width="53.140625" style="146" customWidth="1"/>
    <col min="8450" max="8450" width="11.7109375" style="146" customWidth="1"/>
    <col min="8451" max="8452" width="11.5703125" style="146" customWidth="1"/>
    <col min="8453" max="8453" width="11.7109375" style="146" customWidth="1"/>
    <col min="8454" max="8454" width="9.5703125" style="146" customWidth="1"/>
    <col min="8455" max="8455" width="9.42578125" style="146" customWidth="1"/>
    <col min="8456" max="8704" width="9.140625" style="146"/>
    <col min="8705" max="8705" width="53.140625" style="146" customWidth="1"/>
    <col min="8706" max="8706" width="11.7109375" style="146" customWidth="1"/>
    <col min="8707" max="8708" width="11.5703125" style="146" customWidth="1"/>
    <col min="8709" max="8709" width="11.7109375" style="146" customWidth="1"/>
    <col min="8710" max="8710" width="9.5703125" style="146" customWidth="1"/>
    <col min="8711" max="8711" width="9.42578125" style="146" customWidth="1"/>
    <col min="8712" max="8960" width="9.140625" style="146"/>
    <col min="8961" max="8961" width="53.140625" style="146" customWidth="1"/>
    <col min="8962" max="8962" width="11.7109375" style="146" customWidth="1"/>
    <col min="8963" max="8964" width="11.5703125" style="146" customWidth="1"/>
    <col min="8965" max="8965" width="11.7109375" style="146" customWidth="1"/>
    <col min="8966" max="8966" width="9.5703125" style="146" customWidth="1"/>
    <col min="8967" max="8967" width="9.42578125" style="146" customWidth="1"/>
    <col min="8968" max="9216" width="9.140625" style="146"/>
    <col min="9217" max="9217" width="53.140625" style="146" customWidth="1"/>
    <col min="9218" max="9218" width="11.7109375" style="146" customWidth="1"/>
    <col min="9219" max="9220" width="11.5703125" style="146" customWidth="1"/>
    <col min="9221" max="9221" width="11.7109375" style="146" customWidth="1"/>
    <col min="9222" max="9222" width="9.5703125" style="146" customWidth="1"/>
    <col min="9223" max="9223" width="9.42578125" style="146" customWidth="1"/>
    <col min="9224" max="9472" width="9.140625" style="146"/>
    <col min="9473" max="9473" width="53.140625" style="146" customWidth="1"/>
    <col min="9474" max="9474" width="11.7109375" style="146" customWidth="1"/>
    <col min="9475" max="9476" width="11.5703125" style="146" customWidth="1"/>
    <col min="9477" max="9477" width="11.7109375" style="146" customWidth="1"/>
    <col min="9478" max="9478" width="9.5703125" style="146" customWidth="1"/>
    <col min="9479" max="9479" width="9.42578125" style="146" customWidth="1"/>
    <col min="9480" max="9728" width="9.140625" style="146"/>
    <col min="9729" max="9729" width="53.140625" style="146" customWidth="1"/>
    <col min="9730" max="9730" width="11.7109375" style="146" customWidth="1"/>
    <col min="9731" max="9732" width="11.5703125" style="146" customWidth="1"/>
    <col min="9733" max="9733" width="11.7109375" style="146" customWidth="1"/>
    <col min="9734" max="9734" width="9.5703125" style="146" customWidth="1"/>
    <col min="9735" max="9735" width="9.42578125" style="146" customWidth="1"/>
    <col min="9736" max="9984" width="9.140625" style="146"/>
    <col min="9985" max="9985" width="53.140625" style="146" customWidth="1"/>
    <col min="9986" max="9986" width="11.7109375" style="146" customWidth="1"/>
    <col min="9987" max="9988" width="11.5703125" style="146" customWidth="1"/>
    <col min="9989" max="9989" width="11.7109375" style="146" customWidth="1"/>
    <col min="9990" max="9990" width="9.5703125" style="146" customWidth="1"/>
    <col min="9991" max="9991" width="9.42578125" style="146" customWidth="1"/>
    <col min="9992" max="10240" width="9.140625" style="146"/>
    <col min="10241" max="10241" width="53.140625" style="146" customWidth="1"/>
    <col min="10242" max="10242" width="11.7109375" style="146" customWidth="1"/>
    <col min="10243" max="10244" width="11.5703125" style="146" customWidth="1"/>
    <col min="10245" max="10245" width="11.7109375" style="146" customWidth="1"/>
    <col min="10246" max="10246" width="9.5703125" style="146" customWidth="1"/>
    <col min="10247" max="10247" width="9.42578125" style="146" customWidth="1"/>
    <col min="10248" max="10496" width="9.140625" style="146"/>
    <col min="10497" max="10497" width="53.140625" style="146" customWidth="1"/>
    <col min="10498" max="10498" width="11.7109375" style="146" customWidth="1"/>
    <col min="10499" max="10500" width="11.5703125" style="146" customWidth="1"/>
    <col min="10501" max="10501" width="11.7109375" style="146" customWidth="1"/>
    <col min="10502" max="10502" width="9.5703125" style="146" customWidth="1"/>
    <col min="10503" max="10503" width="9.42578125" style="146" customWidth="1"/>
    <col min="10504" max="10752" width="9.140625" style="146"/>
    <col min="10753" max="10753" width="53.140625" style="146" customWidth="1"/>
    <col min="10754" max="10754" width="11.7109375" style="146" customWidth="1"/>
    <col min="10755" max="10756" width="11.5703125" style="146" customWidth="1"/>
    <col min="10757" max="10757" width="11.7109375" style="146" customWidth="1"/>
    <col min="10758" max="10758" width="9.5703125" style="146" customWidth="1"/>
    <col min="10759" max="10759" width="9.42578125" style="146" customWidth="1"/>
    <col min="10760" max="11008" width="9.140625" style="146"/>
    <col min="11009" max="11009" width="53.140625" style="146" customWidth="1"/>
    <col min="11010" max="11010" width="11.7109375" style="146" customWidth="1"/>
    <col min="11011" max="11012" width="11.5703125" style="146" customWidth="1"/>
    <col min="11013" max="11013" width="11.7109375" style="146" customWidth="1"/>
    <col min="11014" max="11014" width="9.5703125" style="146" customWidth="1"/>
    <col min="11015" max="11015" width="9.42578125" style="146" customWidth="1"/>
    <col min="11016" max="11264" width="9.140625" style="146"/>
    <col min="11265" max="11265" width="53.140625" style="146" customWidth="1"/>
    <col min="11266" max="11266" width="11.7109375" style="146" customWidth="1"/>
    <col min="11267" max="11268" width="11.5703125" style="146" customWidth="1"/>
    <col min="11269" max="11269" width="11.7109375" style="146" customWidth="1"/>
    <col min="11270" max="11270" width="9.5703125" style="146" customWidth="1"/>
    <col min="11271" max="11271" width="9.42578125" style="146" customWidth="1"/>
    <col min="11272" max="11520" width="9.140625" style="146"/>
    <col min="11521" max="11521" width="53.140625" style="146" customWidth="1"/>
    <col min="11522" max="11522" width="11.7109375" style="146" customWidth="1"/>
    <col min="11523" max="11524" width="11.5703125" style="146" customWidth="1"/>
    <col min="11525" max="11525" width="11.7109375" style="146" customWidth="1"/>
    <col min="11526" max="11526" width="9.5703125" style="146" customWidth="1"/>
    <col min="11527" max="11527" width="9.42578125" style="146" customWidth="1"/>
    <col min="11528" max="11776" width="9.140625" style="146"/>
    <col min="11777" max="11777" width="53.140625" style="146" customWidth="1"/>
    <col min="11778" max="11778" width="11.7109375" style="146" customWidth="1"/>
    <col min="11779" max="11780" width="11.5703125" style="146" customWidth="1"/>
    <col min="11781" max="11781" width="11.7109375" style="146" customWidth="1"/>
    <col min="11782" max="11782" width="9.5703125" style="146" customWidth="1"/>
    <col min="11783" max="11783" width="9.42578125" style="146" customWidth="1"/>
    <col min="11784" max="12032" width="9.140625" style="146"/>
    <col min="12033" max="12033" width="53.140625" style="146" customWidth="1"/>
    <col min="12034" max="12034" width="11.7109375" style="146" customWidth="1"/>
    <col min="12035" max="12036" width="11.5703125" style="146" customWidth="1"/>
    <col min="12037" max="12037" width="11.7109375" style="146" customWidth="1"/>
    <col min="12038" max="12038" width="9.5703125" style="146" customWidth="1"/>
    <col min="12039" max="12039" width="9.42578125" style="146" customWidth="1"/>
    <col min="12040" max="12288" width="9.140625" style="146"/>
    <col min="12289" max="12289" width="53.140625" style="146" customWidth="1"/>
    <col min="12290" max="12290" width="11.7109375" style="146" customWidth="1"/>
    <col min="12291" max="12292" width="11.5703125" style="146" customWidth="1"/>
    <col min="12293" max="12293" width="11.7109375" style="146" customWidth="1"/>
    <col min="12294" max="12294" width="9.5703125" style="146" customWidth="1"/>
    <col min="12295" max="12295" width="9.42578125" style="146" customWidth="1"/>
    <col min="12296" max="12544" width="9.140625" style="146"/>
    <col min="12545" max="12545" width="53.140625" style="146" customWidth="1"/>
    <col min="12546" max="12546" width="11.7109375" style="146" customWidth="1"/>
    <col min="12547" max="12548" width="11.5703125" style="146" customWidth="1"/>
    <col min="12549" max="12549" width="11.7109375" style="146" customWidth="1"/>
    <col min="12550" max="12550" width="9.5703125" style="146" customWidth="1"/>
    <col min="12551" max="12551" width="9.42578125" style="146" customWidth="1"/>
    <col min="12552" max="12800" width="9.140625" style="146"/>
    <col min="12801" max="12801" width="53.140625" style="146" customWidth="1"/>
    <col min="12802" max="12802" width="11.7109375" style="146" customWidth="1"/>
    <col min="12803" max="12804" width="11.5703125" style="146" customWidth="1"/>
    <col min="12805" max="12805" width="11.7109375" style="146" customWidth="1"/>
    <col min="12806" max="12806" width="9.5703125" style="146" customWidth="1"/>
    <col min="12807" max="12807" width="9.42578125" style="146" customWidth="1"/>
    <col min="12808" max="13056" width="9.140625" style="146"/>
    <col min="13057" max="13057" width="53.140625" style="146" customWidth="1"/>
    <col min="13058" max="13058" width="11.7109375" style="146" customWidth="1"/>
    <col min="13059" max="13060" width="11.5703125" style="146" customWidth="1"/>
    <col min="13061" max="13061" width="11.7109375" style="146" customWidth="1"/>
    <col min="13062" max="13062" width="9.5703125" style="146" customWidth="1"/>
    <col min="13063" max="13063" width="9.42578125" style="146" customWidth="1"/>
    <col min="13064" max="13312" width="9.140625" style="146"/>
    <col min="13313" max="13313" width="53.140625" style="146" customWidth="1"/>
    <col min="13314" max="13314" width="11.7109375" style="146" customWidth="1"/>
    <col min="13315" max="13316" width="11.5703125" style="146" customWidth="1"/>
    <col min="13317" max="13317" width="11.7109375" style="146" customWidth="1"/>
    <col min="13318" max="13318" width="9.5703125" style="146" customWidth="1"/>
    <col min="13319" max="13319" width="9.42578125" style="146" customWidth="1"/>
    <col min="13320" max="13568" width="9.140625" style="146"/>
    <col min="13569" max="13569" width="53.140625" style="146" customWidth="1"/>
    <col min="13570" max="13570" width="11.7109375" style="146" customWidth="1"/>
    <col min="13571" max="13572" width="11.5703125" style="146" customWidth="1"/>
    <col min="13573" max="13573" width="11.7109375" style="146" customWidth="1"/>
    <col min="13574" max="13574" width="9.5703125" style="146" customWidth="1"/>
    <col min="13575" max="13575" width="9.42578125" style="146" customWidth="1"/>
    <col min="13576" max="13824" width="9.140625" style="146"/>
    <col min="13825" max="13825" width="53.140625" style="146" customWidth="1"/>
    <col min="13826" max="13826" width="11.7109375" style="146" customWidth="1"/>
    <col min="13827" max="13828" width="11.5703125" style="146" customWidth="1"/>
    <col min="13829" max="13829" width="11.7109375" style="146" customWidth="1"/>
    <col min="13830" max="13830" width="9.5703125" style="146" customWidth="1"/>
    <col min="13831" max="13831" width="9.42578125" style="146" customWidth="1"/>
    <col min="13832" max="14080" width="9.140625" style="146"/>
    <col min="14081" max="14081" width="53.140625" style="146" customWidth="1"/>
    <col min="14082" max="14082" width="11.7109375" style="146" customWidth="1"/>
    <col min="14083" max="14084" width="11.5703125" style="146" customWidth="1"/>
    <col min="14085" max="14085" width="11.7109375" style="146" customWidth="1"/>
    <col min="14086" max="14086" width="9.5703125" style="146" customWidth="1"/>
    <col min="14087" max="14087" width="9.42578125" style="146" customWidth="1"/>
    <col min="14088" max="14336" width="9.140625" style="146"/>
    <col min="14337" max="14337" width="53.140625" style="146" customWidth="1"/>
    <col min="14338" max="14338" width="11.7109375" style="146" customWidth="1"/>
    <col min="14339" max="14340" width="11.5703125" style="146" customWidth="1"/>
    <col min="14341" max="14341" width="11.7109375" style="146" customWidth="1"/>
    <col min="14342" max="14342" width="9.5703125" style="146" customWidth="1"/>
    <col min="14343" max="14343" width="9.42578125" style="146" customWidth="1"/>
    <col min="14344" max="14592" width="9.140625" style="146"/>
    <col min="14593" max="14593" width="53.140625" style="146" customWidth="1"/>
    <col min="14594" max="14594" width="11.7109375" style="146" customWidth="1"/>
    <col min="14595" max="14596" width="11.5703125" style="146" customWidth="1"/>
    <col min="14597" max="14597" width="11.7109375" style="146" customWidth="1"/>
    <col min="14598" max="14598" width="9.5703125" style="146" customWidth="1"/>
    <col min="14599" max="14599" width="9.42578125" style="146" customWidth="1"/>
    <col min="14600" max="14848" width="9.140625" style="146"/>
    <col min="14849" max="14849" width="53.140625" style="146" customWidth="1"/>
    <col min="14850" max="14850" width="11.7109375" style="146" customWidth="1"/>
    <col min="14851" max="14852" width="11.5703125" style="146" customWidth="1"/>
    <col min="14853" max="14853" width="11.7109375" style="146" customWidth="1"/>
    <col min="14854" max="14854" width="9.5703125" style="146" customWidth="1"/>
    <col min="14855" max="14855" width="9.42578125" style="146" customWidth="1"/>
    <col min="14856" max="15104" width="9.140625" style="146"/>
    <col min="15105" max="15105" width="53.140625" style="146" customWidth="1"/>
    <col min="15106" max="15106" width="11.7109375" style="146" customWidth="1"/>
    <col min="15107" max="15108" width="11.5703125" style="146" customWidth="1"/>
    <col min="15109" max="15109" width="11.7109375" style="146" customWidth="1"/>
    <col min="15110" max="15110" width="9.5703125" style="146" customWidth="1"/>
    <col min="15111" max="15111" width="9.42578125" style="146" customWidth="1"/>
    <col min="15112" max="15360" width="9.140625" style="146"/>
    <col min="15361" max="15361" width="53.140625" style="146" customWidth="1"/>
    <col min="15362" max="15362" width="11.7109375" style="146" customWidth="1"/>
    <col min="15363" max="15364" width="11.5703125" style="146" customWidth="1"/>
    <col min="15365" max="15365" width="11.7109375" style="146" customWidth="1"/>
    <col min="15366" max="15366" width="9.5703125" style="146" customWidth="1"/>
    <col min="15367" max="15367" width="9.42578125" style="146" customWidth="1"/>
    <col min="15368" max="15616" width="9.140625" style="146"/>
    <col min="15617" max="15617" width="53.140625" style="146" customWidth="1"/>
    <col min="15618" max="15618" width="11.7109375" style="146" customWidth="1"/>
    <col min="15619" max="15620" width="11.5703125" style="146" customWidth="1"/>
    <col min="15621" max="15621" width="11.7109375" style="146" customWidth="1"/>
    <col min="15622" max="15622" width="9.5703125" style="146" customWidth="1"/>
    <col min="15623" max="15623" width="9.42578125" style="146" customWidth="1"/>
    <col min="15624" max="15872" width="9.140625" style="146"/>
    <col min="15873" max="15873" width="53.140625" style="146" customWidth="1"/>
    <col min="15874" max="15874" width="11.7109375" style="146" customWidth="1"/>
    <col min="15875" max="15876" width="11.5703125" style="146" customWidth="1"/>
    <col min="15877" max="15877" width="11.7109375" style="146" customWidth="1"/>
    <col min="15878" max="15878" width="9.5703125" style="146" customWidth="1"/>
    <col min="15879" max="15879" width="9.42578125" style="146" customWidth="1"/>
    <col min="15880" max="16128" width="9.140625" style="146"/>
    <col min="16129" max="16129" width="53.140625" style="146" customWidth="1"/>
    <col min="16130" max="16130" width="11.7109375" style="146" customWidth="1"/>
    <col min="16131" max="16132" width="11.5703125" style="146" customWidth="1"/>
    <col min="16133" max="16133" width="11.7109375" style="146" customWidth="1"/>
    <col min="16134" max="16134" width="9.5703125" style="146" customWidth="1"/>
    <col min="16135" max="16135" width="9.42578125" style="146" customWidth="1"/>
    <col min="16136" max="16384" width="9.140625" style="146"/>
  </cols>
  <sheetData>
    <row r="1" spans="1:7" ht="17.25" customHeight="1">
      <c r="A1" s="234" t="s">
        <v>298</v>
      </c>
      <c r="E1" s="474" t="s">
        <v>369</v>
      </c>
      <c r="F1" s="474"/>
      <c r="G1" s="474"/>
    </row>
    <row r="2" spans="1:7" ht="21.75" customHeight="1">
      <c r="A2" s="475" t="s">
        <v>299</v>
      </c>
      <c r="B2" s="475"/>
      <c r="C2" s="475"/>
      <c r="D2" s="475"/>
      <c r="E2" s="475"/>
      <c r="F2" s="475"/>
      <c r="G2" s="475"/>
    </row>
    <row r="3" spans="1:7" ht="18.75">
      <c r="A3" s="476" t="s">
        <v>296</v>
      </c>
      <c r="B3" s="476"/>
      <c r="C3" s="476"/>
      <c r="D3" s="476"/>
      <c r="E3" s="476"/>
      <c r="F3" s="476"/>
      <c r="G3" s="476"/>
    </row>
    <row r="4" spans="1:7" ht="20.25" customHeight="1">
      <c r="A4" s="102"/>
      <c r="B4" s="103"/>
      <c r="C4" s="104"/>
      <c r="D4" s="103"/>
      <c r="E4" s="105">
        <f>E14+E15+E22+E23+E24+E30+E31+E32+E39+E40+E41+E49+E50</f>
        <v>11148615.5</v>
      </c>
      <c r="F4" s="103" t="s">
        <v>300</v>
      </c>
      <c r="G4" s="105"/>
    </row>
    <row r="5" spans="1:7" ht="35.25" customHeight="1">
      <c r="A5" s="477" t="s">
        <v>301</v>
      </c>
      <c r="B5" s="478" t="s">
        <v>302</v>
      </c>
      <c r="C5" s="479"/>
      <c r="D5" s="478" t="s">
        <v>303</v>
      </c>
      <c r="E5" s="479"/>
      <c r="F5" s="478" t="s">
        <v>304</v>
      </c>
      <c r="G5" s="479"/>
    </row>
    <row r="6" spans="1:7" ht="63">
      <c r="A6" s="477"/>
      <c r="B6" s="106" t="s">
        <v>305</v>
      </c>
      <c r="C6" s="106" t="s">
        <v>306</v>
      </c>
      <c r="D6" s="106" t="s">
        <v>305</v>
      </c>
      <c r="E6" s="106" t="s">
        <v>306</v>
      </c>
      <c r="F6" s="106" t="s">
        <v>305</v>
      </c>
      <c r="G6" s="106" t="s">
        <v>306</v>
      </c>
    </row>
    <row r="7" spans="1:7" ht="15.75">
      <c r="A7" s="107" t="s">
        <v>307</v>
      </c>
      <c r="B7" s="108">
        <v>20272000</v>
      </c>
      <c r="C7" s="108">
        <v>13847754</v>
      </c>
      <c r="D7" s="108">
        <v>19350000</v>
      </c>
      <c r="E7" s="108">
        <v>14119622.5</v>
      </c>
      <c r="F7" s="109">
        <v>95.451854775059203</v>
      </c>
      <c r="G7" s="109">
        <v>101.96326783390288</v>
      </c>
    </row>
    <row r="8" spans="1:7" ht="15.75">
      <c r="A8" s="110" t="s">
        <v>308</v>
      </c>
      <c r="B8" s="111">
        <v>15670000</v>
      </c>
      <c r="C8" s="111">
        <v>13847754</v>
      </c>
      <c r="D8" s="111">
        <v>16000000</v>
      </c>
      <c r="E8" s="111">
        <v>14119622.5</v>
      </c>
      <c r="F8" s="112">
        <v>102.10593490746649</v>
      </c>
      <c r="G8" s="112">
        <v>101.96326783390288</v>
      </c>
    </row>
    <row r="9" spans="1:7" ht="42" hidden="1" customHeight="1">
      <c r="A9" s="113" t="s">
        <v>309</v>
      </c>
      <c r="B9" s="114">
        <v>13515000</v>
      </c>
      <c r="C9" s="114" t="e">
        <v>#REF!</v>
      </c>
      <c r="D9" s="114">
        <v>14430000</v>
      </c>
      <c r="E9" s="114" t="e">
        <v>#REF!</v>
      </c>
      <c r="F9" s="115">
        <v>106.77025527192008</v>
      </c>
      <c r="G9" s="115" t="e">
        <v>#REF!</v>
      </c>
    </row>
    <row r="10" spans="1:7" ht="31.5" hidden="1">
      <c r="A10" s="113" t="s">
        <v>310</v>
      </c>
      <c r="B10" s="114">
        <v>45000</v>
      </c>
      <c r="C10" s="114" t="e">
        <v>#REF!</v>
      </c>
      <c r="D10" s="114">
        <v>70000</v>
      </c>
      <c r="E10" s="114" t="e">
        <v>#REF!</v>
      </c>
      <c r="F10" s="115">
        <v>155.55555555555557</v>
      </c>
      <c r="G10" s="115" t="e">
        <v>#REF!</v>
      </c>
    </row>
    <row r="11" spans="1:7" ht="38.25" customHeight="1">
      <c r="A11" s="116" t="s">
        <v>311</v>
      </c>
      <c r="B11" s="117">
        <v>14234900</v>
      </c>
      <c r="C11" s="117">
        <v>12412654</v>
      </c>
      <c r="D11" s="117">
        <v>14485000</v>
      </c>
      <c r="E11" s="117">
        <v>12604622.5</v>
      </c>
      <c r="F11" s="118">
        <v>101.75694946926217</v>
      </c>
      <c r="G11" s="118">
        <v>101.54655483025627</v>
      </c>
    </row>
    <row r="12" spans="1:7" ht="56.25" hidden="1" customHeight="1">
      <c r="A12" s="113" t="s">
        <v>312</v>
      </c>
      <c r="B12" s="117">
        <v>12131000</v>
      </c>
      <c r="C12" s="117" t="e">
        <v>#REF!</v>
      </c>
      <c r="D12" s="117">
        <v>12915000</v>
      </c>
      <c r="E12" s="117" t="e">
        <v>#REF!</v>
      </c>
      <c r="F12" s="115">
        <v>106.46278130409695</v>
      </c>
      <c r="G12" s="115" t="e">
        <v>#REF!</v>
      </c>
    </row>
    <row r="13" spans="1:7" ht="45" customHeight="1">
      <c r="A13" s="119" t="s">
        <v>313</v>
      </c>
      <c r="B13" s="111">
        <v>435000</v>
      </c>
      <c r="C13" s="111">
        <v>407807</v>
      </c>
      <c r="D13" s="111">
        <v>465000</v>
      </c>
      <c r="E13" s="111">
        <v>438539.5</v>
      </c>
      <c r="F13" s="120">
        <v>106.89655172413792</v>
      </c>
      <c r="G13" s="120">
        <v>107.53604033280449</v>
      </c>
    </row>
    <row r="14" spans="1:7" ht="15.75">
      <c r="A14" s="121" t="s">
        <v>314</v>
      </c>
      <c r="B14" s="122">
        <v>260420</v>
      </c>
      <c r="C14" s="122">
        <v>234378</v>
      </c>
      <c r="D14" s="122">
        <v>251870</v>
      </c>
      <c r="E14" s="122">
        <v>226683.5</v>
      </c>
      <c r="F14" s="115">
        <v>96.716842024422093</v>
      </c>
      <c r="G14" s="115">
        <v>96.717055355024783</v>
      </c>
    </row>
    <row r="15" spans="1:7" ht="15.75">
      <c r="A15" s="121" t="s">
        <v>315</v>
      </c>
      <c r="B15" s="122">
        <v>11510</v>
      </c>
      <c r="C15" s="122">
        <v>10359</v>
      </c>
      <c r="D15" s="122">
        <v>12740</v>
      </c>
      <c r="E15" s="122">
        <v>11466</v>
      </c>
      <c r="F15" s="115">
        <v>110.68635968722849</v>
      </c>
      <c r="G15" s="115">
        <v>110.68635968722849</v>
      </c>
    </row>
    <row r="16" spans="1:7" ht="15.75" hidden="1">
      <c r="A16" s="121" t="s">
        <v>316</v>
      </c>
      <c r="B16" s="122"/>
      <c r="C16" s="122"/>
      <c r="D16" s="122"/>
      <c r="E16" s="122"/>
      <c r="F16" s="115" t="e">
        <v>#DIV/0!</v>
      </c>
      <c r="G16" s="115" t="e">
        <v>#DIV/0!</v>
      </c>
    </row>
    <row r="17" spans="1:7" ht="31.5" hidden="1">
      <c r="A17" s="123" t="s">
        <v>317</v>
      </c>
      <c r="B17" s="122"/>
      <c r="C17" s="124"/>
      <c r="D17" s="122"/>
      <c r="E17" s="124"/>
      <c r="F17" s="115" t="e">
        <v>#DIV/0!</v>
      </c>
      <c r="G17" s="115" t="e">
        <v>#DIV/0!</v>
      </c>
    </row>
    <row r="18" spans="1:7" ht="15.75">
      <c r="A18" s="121" t="s">
        <v>318</v>
      </c>
      <c r="B18" s="122">
        <v>163070</v>
      </c>
      <c r="C18" s="122">
        <v>163070</v>
      </c>
      <c r="D18" s="122">
        <v>200390</v>
      </c>
      <c r="E18" s="122">
        <v>200390</v>
      </c>
      <c r="F18" s="115">
        <v>122.88587723063715</v>
      </c>
      <c r="G18" s="115">
        <v>122.88587723063715</v>
      </c>
    </row>
    <row r="19" spans="1:7" ht="15.75" hidden="1">
      <c r="A19" s="121" t="s">
        <v>319</v>
      </c>
      <c r="B19" s="122"/>
      <c r="C19" s="122"/>
      <c r="D19" s="122"/>
      <c r="E19" s="122"/>
      <c r="F19" s="115" t="e">
        <v>#DIV/0!</v>
      </c>
      <c r="G19" s="115" t="e">
        <v>#DIV/0!</v>
      </c>
    </row>
    <row r="20" spans="1:7" ht="15.75" hidden="1">
      <c r="A20" s="121" t="s">
        <v>320</v>
      </c>
      <c r="B20" s="122"/>
      <c r="C20" s="122"/>
      <c r="D20" s="122"/>
      <c r="E20" s="122"/>
      <c r="F20" s="115" t="e">
        <v>#DIV/0!</v>
      </c>
      <c r="G20" s="115" t="e">
        <v>#DIV/0!</v>
      </c>
    </row>
    <row r="21" spans="1:7" ht="36" customHeight="1">
      <c r="A21" s="119" t="s">
        <v>321</v>
      </c>
      <c r="B21" s="111">
        <v>97720</v>
      </c>
      <c r="C21" s="111">
        <v>89106</v>
      </c>
      <c r="D21" s="111">
        <v>134000</v>
      </c>
      <c r="E21" s="111">
        <v>121877</v>
      </c>
      <c r="F21" s="120">
        <v>137.12648383135488</v>
      </c>
      <c r="G21" s="120">
        <v>136.77754584427535</v>
      </c>
    </row>
    <row r="22" spans="1:7" ht="15.75">
      <c r="A22" s="121" t="s">
        <v>322</v>
      </c>
      <c r="B22" s="122">
        <v>58020</v>
      </c>
      <c r="C22" s="122">
        <v>52218</v>
      </c>
      <c r="D22" s="122">
        <v>79370</v>
      </c>
      <c r="E22" s="122">
        <v>71433</v>
      </c>
      <c r="F22" s="115">
        <v>136.79765598069631</v>
      </c>
      <c r="G22" s="115">
        <v>136.79765598069631</v>
      </c>
    </row>
    <row r="23" spans="1:7" ht="15.75">
      <c r="A23" s="121" t="s">
        <v>315</v>
      </c>
      <c r="B23" s="122">
        <v>27990</v>
      </c>
      <c r="C23" s="122">
        <v>25191</v>
      </c>
      <c r="D23" s="122">
        <v>41360</v>
      </c>
      <c r="E23" s="122">
        <v>37224</v>
      </c>
      <c r="F23" s="115">
        <v>147.76705966416577</v>
      </c>
      <c r="G23" s="115">
        <v>147.76705966416577</v>
      </c>
    </row>
    <row r="24" spans="1:7" ht="15.75">
      <c r="A24" s="121" t="s">
        <v>323</v>
      </c>
      <c r="B24" s="122">
        <v>130</v>
      </c>
      <c r="C24" s="122">
        <v>117</v>
      </c>
      <c r="D24" s="122">
        <v>500</v>
      </c>
      <c r="E24" s="122">
        <v>450</v>
      </c>
      <c r="F24" s="115">
        <v>384.61538461538464</v>
      </c>
      <c r="G24" s="115">
        <v>384.61538461538464</v>
      </c>
    </row>
    <row r="25" spans="1:7" ht="31.5" hidden="1">
      <c r="A25" s="123" t="s">
        <v>317</v>
      </c>
      <c r="B25" s="122"/>
      <c r="C25" s="124"/>
      <c r="D25" s="122"/>
      <c r="E25" s="124"/>
      <c r="F25" s="115" t="e">
        <v>#DIV/0!</v>
      </c>
      <c r="G25" s="115" t="e">
        <v>#DIV/0!</v>
      </c>
    </row>
    <row r="26" spans="1:7" ht="15.75">
      <c r="A26" s="121" t="s">
        <v>318</v>
      </c>
      <c r="B26" s="122">
        <v>11580</v>
      </c>
      <c r="C26" s="122">
        <v>11580</v>
      </c>
      <c r="D26" s="122">
        <v>12770</v>
      </c>
      <c r="E26" s="122">
        <v>12770</v>
      </c>
      <c r="F26" s="115">
        <v>110.27633851468049</v>
      </c>
      <c r="G26" s="115">
        <v>110.27633851468049</v>
      </c>
    </row>
    <row r="27" spans="1:7" ht="15.75" hidden="1">
      <c r="A27" s="121" t="s">
        <v>319</v>
      </c>
      <c r="B27" s="122"/>
      <c r="C27" s="122"/>
      <c r="D27" s="122"/>
      <c r="E27" s="122"/>
      <c r="F27" s="115" t="e">
        <v>#DIV/0!</v>
      </c>
      <c r="G27" s="115" t="e">
        <v>#DIV/0!</v>
      </c>
    </row>
    <row r="28" spans="1:7" ht="15.75" hidden="1">
      <c r="A28" s="121" t="s">
        <v>320</v>
      </c>
      <c r="B28" s="122"/>
      <c r="C28" s="122"/>
      <c r="D28" s="122"/>
      <c r="E28" s="122"/>
      <c r="F28" s="115" t="e">
        <v>#DIV/0!</v>
      </c>
      <c r="G28" s="115" t="e">
        <v>#DIV/0!</v>
      </c>
    </row>
    <row r="29" spans="1:7" ht="42.75" customHeight="1">
      <c r="A29" s="119" t="s">
        <v>324</v>
      </c>
      <c r="B29" s="111">
        <v>1508100</v>
      </c>
      <c r="C29" s="111">
        <v>1357504</v>
      </c>
      <c r="D29" s="111">
        <v>1695000</v>
      </c>
      <c r="E29" s="111">
        <v>1525740</v>
      </c>
      <c r="F29" s="120">
        <v>112.39307738213647</v>
      </c>
      <c r="G29" s="120">
        <v>112.39303898920372</v>
      </c>
    </row>
    <row r="30" spans="1:7" ht="15.75">
      <c r="A30" s="121" t="s">
        <v>314</v>
      </c>
      <c r="B30" s="125">
        <v>247940</v>
      </c>
      <c r="C30" s="122">
        <v>223146</v>
      </c>
      <c r="D30" s="125">
        <v>308290</v>
      </c>
      <c r="E30" s="122">
        <v>277461</v>
      </c>
      <c r="F30" s="115">
        <v>124.34056626603211</v>
      </c>
      <c r="G30" s="115">
        <v>124.34056626603211</v>
      </c>
    </row>
    <row r="31" spans="1:7" ht="15.75">
      <c r="A31" s="121" t="s">
        <v>315</v>
      </c>
      <c r="B31" s="125">
        <v>197920</v>
      </c>
      <c r="C31" s="122">
        <v>178128</v>
      </c>
      <c r="D31" s="125">
        <v>232260</v>
      </c>
      <c r="E31" s="122">
        <v>209034</v>
      </c>
      <c r="F31" s="115">
        <v>117.35044462409054</v>
      </c>
      <c r="G31" s="115">
        <v>117.35044462409054</v>
      </c>
    </row>
    <row r="32" spans="1:7" ht="15.75">
      <c r="A32" s="121" t="s">
        <v>323</v>
      </c>
      <c r="B32" s="125">
        <v>1060100</v>
      </c>
      <c r="C32" s="122">
        <v>954090</v>
      </c>
      <c r="D32" s="125">
        <v>1152050</v>
      </c>
      <c r="E32" s="122">
        <v>1036845</v>
      </c>
      <c r="F32" s="115">
        <v>108.67371002735591</v>
      </c>
      <c r="G32" s="115">
        <v>108.67371002735591</v>
      </c>
    </row>
    <row r="33" spans="1:7" ht="31.5" hidden="1">
      <c r="A33" s="123" t="s">
        <v>317</v>
      </c>
      <c r="B33" s="125"/>
      <c r="C33" s="124"/>
      <c r="D33" s="125">
        <v>0</v>
      </c>
      <c r="E33" s="124"/>
      <c r="F33" s="115" t="e">
        <v>#DIV/0!</v>
      </c>
      <c r="G33" s="115" t="e">
        <v>#DIV/0!</v>
      </c>
    </row>
    <row r="34" spans="1:7" ht="15.75">
      <c r="A34" s="121" t="s">
        <v>318</v>
      </c>
      <c r="B34" s="125">
        <v>2140</v>
      </c>
      <c r="C34" s="122">
        <v>2140</v>
      </c>
      <c r="D34" s="125">
        <v>2400</v>
      </c>
      <c r="E34" s="122">
        <v>2400</v>
      </c>
      <c r="F34" s="115">
        <v>112.14953271028037</v>
      </c>
      <c r="G34" s="115">
        <v>112.14953271028037</v>
      </c>
    </row>
    <row r="35" spans="1:7" ht="15.75" hidden="1">
      <c r="A35" s="121" t="s">
        <v>319</v>
      </c>
      <c r="B35" s="122"/>
      <c r="C35" s="122"/>
      <c r="D35" s="122"/>
      <c r="E35" s="122"/>
      <c r="F35" s="115" t="e">
        <v>#DIV/0!</v>
      </c>
      <c r="G35" s="115" t="e">
        <v>#DIV/0!</v>
      </c>
    </row>
    <row r="36" spans="1:7" ht="15.75" hidden="1">
      <c r="A36" s="121" t="s">
        <v>325</v>
      </c>
      <c r="B36" s="122"/>
      <c r="C36" s="122"/>
      <c r="D36" s="122"/>
      <c r="E36" s="122"/>
      <c r="F36" s="115" t="e">
        <v>#DIV/0!</v>
      </c>
      <c r="G36" s="115" t="e">
        <v>#DIV/0!</v>
      </c>
    </row>
    <row r="37" spans="1:7" ht="15.75" hidden="1">
      <c r="A37" s="121" t="s">
        <v>320</v>
      </c>
      <c r="B37" s="125"/>
      <c r="C37" s="122">
        <v>0</v>
      </c>
      <c r="D37" s="125"/>
      <c r="E37" s="122"/>
      <c r="F37" s="115" t="e">
        <v>#DIV/0!</v>
      </c>
      <c r="G37" s="115" t="e">
        <v>#DIV/0!</v>
      </c>
    </row>
    <row r="38" spans="1:7" ht="15.75">
      <c r="A38" s="126" t="s">
        <v>326</v>
      </c>
      <c r="B38" s="111">
        <v>9390730</v>
      </c>
      <c r="C38" s="111">
        <v>8385151</v>
      </c>
      <c r="D38" s="111">
        <v>9708500</v>
      </c>
      <c r="E38" s="111">
        <v>8670909</v>
      </c>
      <c r="F38" s="120">
        <v>103.38386898569121</v>
      </c>
      <c r="G38" s="120">
        <v>103.40790523629211</v>
      </c>
    </row>
    <row r="39" spans="1:7" ht="15.75">
      <c r="A39" s="121" t="s">
        <v>314</v>
      </c>
      <c r="B39" s="125">
        <v>2184370</v>
      </c>
      <c r="C39" s="122">
        <v>1965933</v>
      </c>
      <c r="D39" s="125">
        <v>2307100</v>
      </c>
      <c r="E39" s="122">
        <v>2076390</v>
      </c>
      <c r="F39" s="115">
        <v>105.61855363331303</v>
      </c>
      <c r="G39" s="115">
        <v>105.61855363331303</v>
      </c>
    </row>
    <row r="40" spans="1:7" ht="15.75">
      <c r="A40" s="121" t="s">
        <v>315</v>
      </c>
      <c r="B40" s="125">
        <v>400850</v>
      </c>
      <c r="C40" s="122">
        <v>360765</v>
      </c>
      <c r="D40" s="125">
        <v>411050</v>
      </c>
      <c r="E40" s="122">
        <v>369945</v>
      </c>
      <c r="F40" s="115">
        <v>102.54459274042659</v>
      </c>
      <c r="G40" s="115">
        <v>102.54459274042659</v>
      </c>
    </row>
    <row r="41" spans="1:7" ht="15.75">
      <c r="A41" s="121" t="s">
        <v>323</v>
      </c>
      <c r="B41" s="125">
        <v>6570570</v>
      </c>
      <c r="C41" s="122">
        <v>5823513</v>
      </c>
      <c r="D41" s="125">
        <v>6757760</v>
      </c>
      <c r="E41" s="122">
        <v>5991984</v>
      </c>
      <c r="F41" s="115">
        <v>102.84891569528976</v>
      </c>
      <c r="G41" s="115">
        <v>102.89294451648001</v>
      </c>
    </row>
    <row r="42" spans="1:7" ht="49.5" customHeight="1">
      <c r="A42" s="127" t="s">
        <v>327</v>
      </c>
      <c r="B42" s="128">
        <v>100000</v>
      </c>
      <c r="C42" s="128"/>
      <c r="D42" s="128">
        <v>100000</v>
      </c>
      <c r="E42" s="129"/>
      <c r="F42" s="130">
        <v>100</v>
      </c>
      <c r="G42" s="130"/>
    </row>
    <row r="43" spans="1:7" ht="15.75">
      <c r="A43" s="121" t="s">
        <v>318</v>
      </c>
      <c r="B43" s="122">
        <v>234940</v>
      </c>
      <c r="C43" s="122">
        <v>234940</v>
      </c>
      <c r="D43" s="125">
        <v>232590</v>
      </c>
      <c r="E43" s="122">
        <v>232590</v>
      </c>
      <c r="F43" s="115">
        <v>98.999744615646549</v>
      </c>
      <c r="G43" s="115">
        <v>98.999744615646549</v>
      </c>
    </row>
    <row r="44" spans="1:7" ht="15.75" hidden="1">
      <c r="A44" s="121" t="s">
        <v>319</v>
      </c>
      <c r="B44" s="122"/>
      <c r="C44" s="122"/>
      <c r="D44" s="122"/>
      <c r="E44" s="122"/>
      <c r="F44" s="115" t="e">
        <v>#DIV/0!</v>
      </c>
      <c r="G44" s="115" t="e">
        <v>#DIV/0!</v>
      </c>
    </row>
    <row r="45" spans="1:7" ht="15.75" hidden="1">
      <c r="A45" s="121" t="s">
        <v>328</v>
      </c>
      <c r="B45" s="125"/>
      <c r="C45" s="122">
        <v>0</v>
      </c>
      <c r="D45" s="125"/>
      <c r="E45" s="122"/>
      <c r="F45" s="115" t="e">
        <v>#DIV/0!</v>
      </c>
      <c r="G45" s="115" t="e">
        <v>#DIV/0!</v>
      </c>
    </row>
    <row r="46" spans="1:7" ht="15.75">
      <c r="A46" s="126" t="s">
        <v>329</v>
      </c>
      <c r="B46" s="131">
        <v>264500</v>
      </c>
      <c r="C46" s="111">
        <v>264500</v>
      </c>
      <c r="D46" s="131">
        <v>350000</v>
      </c>
      <c r="E46" s="111">
        <v>350000</v>
      </c>
      <c r="F46" s="120">
        <v>132.32514177693761</v>
      </c>
      <c r="G46" s="120">
        <v>132.32514177693761</v>
      </c>
    </row>
    <row r="47" spans="1:7" ht="15.75" hidden="1">
      <c r="A47" s="126" t="s">
        <v>330</v>
      </c>
      <c r="B47" s="111"/>
      <c r="C47" s="111"/>
      <c r="D47" s="111"/>
      <c r="E47" s="111"/>
      <c r="F47" s="120" t="e">
        <v>#DIV/0!</v>
      </c>
      <c r="G47" s="120" t="e">
        <v>#DIV/0!</v>
      </c>
    </row>
    <row r="48" spans="1:7" ht="15.75">
      <c r="A48" s="126" t="s">
        <v>331</v>
      </c>
      <c r="B48" s="131">
        <v>9650</v>
      </c>
      <c r="C48" s="111">
        <v>9650</v>
      </c>
      <c r="D48" s="131">
        <v>9700</v>
      </c>
      <c r="E48" s="111">
        <v>9700</v>
      </c>
      <c r="F48" s="120">
        <v>100.51813471502591</v>
      </c>
      <c r="G48" s="120">
        <v>100.51813471502591</v>
      </c>
    </row>
    <row r="49" spans="1:7" ht="15.75">
      <c r="A49" s="126" t="s">
        <v>332</v>
      </c>
      <c r="B49" s="131">
        <v>790000</v>
      </c>
      <c r="C49" s="111">
        <v>711000</v>
      </c>
      <c r="D49" s="131">
        <v>700000</v>
      </c>
      <c r="E49" s="111">
        <v>630000</v>
      </c>
      <c r="F49" s="120">
        <v>88.60759493670885</v>
      </c>
      <c r="G49" s="120">
        <v>88.60759493670885</v>
      </c>
    </row>
    <row r="50" spans="1:7" ht="15.75">
      <c r="A50" s="126" t="s">
        <v>333</v>
      </c>
      <c r="B50" s="131">
        <v>620000</v>
      </c>
      <c r="C50" s="111">
        <v>207000</v>
      </c>
      <c r="D50" s="131">
        <v>630000</v>
      </c>
      <c r="E50" s="111">
        <v>209700</v>
      </c>
      <c r="F50" s="120">
        <v>101.61290322580645</v>
      </c>
      <c r="G50" s="120">
        <v>101.30434782608695</v>
      </c>
    </row>
    <row r="51" spans="1:7" ht="15.75" hidden="1">
      <c r="A51" s="132" t="s">
        <v>334</v>
      </c>
      <c r="B51" s="129">
        <v>390000</v>
      </c>
      <c r="C51" s="129"/>
      <c r="D51" s="129">
        <v>397000</v>
      </c>
      <c r="E51" s="129"/>
      <c r="F51" s="120">
        <v>101.7948717948718</v>
      </c>
      <c r="G51" s="120" t="e">
        <v>#DIV/0!</v>
      </c>
    </row>
    <row r="52" spans="1:7" ht="15.75" hidden="1">
      <c r="A52" s="132" t="s">
        <v>335</v>
      </c>
      <c r="B52" s="129">
        <v>230000</v>
      </c>
      <c r="C52" s="129">
        <v>207000</v>
      </c>
      <c r="D52" s="129">
        <v>233000</v>
      </c>
      <c r="E52" s="129">
        <v>209700</v>
      </c>
      <c r="F52" s="120">
        <v>101.30434782608695</v>
      </c>
      <c r="G52" s="120">
        <v>101.30434782608695</v>
      </c>
    </row>
    <row r="53" spans="1:7" ht="15.75">
      <c r="A53" s="126" t="s">
        <v>336</v>
      </c>
      <c r="B53" s="111">
        <v>167000</v>
      </c>
      <c r="C53" s="111">
        <v>132000</v>
      </c>
      <c r="D53" s="111">
        <v>189800</v>
      </c>
      <c r="E53" s="111">
        <v>149800</v>
      </c>
      <c r="F53" s="120">
        <v>113.65269461077845</v>
      </c>
      <c r="G53" s="120">
        <v>113.48484848484847</v>
      </c>
    </row>
    <row r="54" spans="1:7" ht="15.75">
      <c r="A54" s="121" t="s">
        <v>337</v>
      </c>
      <c r="B54" s="122">
        <v>35000</v>
      </c>
      <c r="C54" s="122"/>
      <c r="D54" s="122">
        <v>40000</v>
      </c>
      <c r="E54" s="122"/>
      <c r="F54" s="115">
        <v>114.28571428571428</v>
      </c>
      <c r="G54" s="115"/>
    </row>
    <row r="55" spans="1:7" ht="15.75">
      <c r="A55" s="121" t="s">
        <v>338</v>
      </c>
      <c r="B55" s="122">
        <v>132000</v>
      </c>
      <c r="C55" s="122">
        <v>132000</v>
      </c>
      <c r="D55" s="122">
        <v>149800</v>
      </c>
      <c r="E55" s="122">
        <v>149800</v>
      </c>
      <c r="F55" s="115">
        <v>113.48484848484847</v>
      </c>
      <c r="G55" s="115">
        <v>113.48484848484847</v>
      </c>
    </row>
    <row r="56" spans="1:7" ht="15.75">
      <c r="A56" s="133" t="s">
        <v>339</v>
      </c>
      <c r="B56" s="122"/>
      <c r="C56" s="122"/>
      <c r="D56" s="122"/>
      <c r="E56" s="122"/>
      <c r="F56" s="115"/>
      <c r="G56" s="115"/>
    </row>
    <row r="57" spans="1:7" ht="15.75">
      <c r="A57" s="134" t="s">
        <v>340</v>
      </c>
      <c r="B57" s="129">
        <v>42000</v>
      </c>
      <c r="C57" s="124">
        <v>42000</v>
      </c>
      <c r="D57" s="129">
        <v>40000</v>
      </c>
      <c r="E57" s="124">
        <v>40000</v>
      </c>
      <c r="F57" s="115">
        <v>95.238095238095227</v>
      </c>
      <c r="G57" s="115">
        <v>95.238095238095227</v>
      </c>
    </row>
    <row r="58" spans="1:7" ht="19.5" customHeight="1">
      <c r="A58" s="127" t="s">
        <v>341</v>
      </c>
      <c r="B58" s="129">
        <v>35900</v>
      </c>
      <c r="C58" s="129">
        <v>35900</v>
      </c>
      <c r="D58" s="129">
        <v>42000</v>
      </c>
      <c r="E58" s="129">
        <v>42000</v>
      </c>
      <c r="F58" s="115">
        <v>116.99164345403901</v>
      </c>
      <c r="G58" s="115">
        <v>116.99164345403901</v>
      </c>
    </row>
    <row r="59" spans="1:7" ht="18" customHeight="1">
      <c r="A59" s="119" t="s">
        <v>342</v>
      </c>
      <c r="B59" s="131">
        <v>1351100</v>
      </c>
      <c r="C59" s="131">
        <v>1351100</v>
      </c>
      <c r="D59" s="131">
        <v>1430000</v>
      </c>
      <c r="E59" s="131">
        <v>1430000</v>
      </c>
      <c r="F59" s="120">
        <v>105.83968618162977</v>
      </c>
      <c r="G59" s="120">
        <v>105.83968618162977</v>
      </c>
    </row>
    <row r="60" spans="1:7" ht="15.75" hidden="1">
      <c r="A60" s="133" t="s">
        <v>343</v>
      </c>
      <c r="B60" s="128"/>
      <c r="C60" s="128"/>
      <c r="D60" s="128"/>
      <c r="E60" s="135"/>
      <c r="F60" s="120" t="e">
        <v>#DIV/0!</v>
      </c>
      <c r="G60" s="120" t="e">
        <v>#DIV/0!</v>
      </c>
    </row>
    <row r="61" spans="1:7" ht="15.75" hidden="1">
      <c r="A61" s="133" t="s">
        <v>344</v>
      </c>
      <c r="B61" s="128"/>
      <c r="C61" s="128"/>
      <c r="D61" s="128"/>
      <c r="E61" s="135"/>
      <c r="F61" s="120" t="e">
        <v>#DIV/0!</v>
      </c>
      <c r="G61" s="120" t="e">
        <v>#DIV/0!</v>
      </c>
    </row>
    <row r="62" spans="1:7" ht="15.75">
      <c r="A62" s="126" t="s">
        <v>345</v>
      </c>
      <c r="B62" s="131">
        <v>625350</v>
      </c>
      <c r="C62" s="131">
        <v>625350</v>
      </c>
      <c r="D62" s="131">
        <v>300000</v>
      </c>
      <c r="E62" s="131">
        <v>300000</v>
      </c>
      <c r="F62" s="120">
        <v>47.973135044375148</v>
      </c>
      <c r="G62" s="120">
        <v>47.973135044375148</v>
      </c>
    </row>
    <row r="63" spans="1:7" ht="15.75" hidden="1">
      <c r="A63" s="133"/>
      <c r="B63" s="131"/>
      <c r="C63" s="124"/>
      <c r="D63" s="124"/>
      <c r="E63" s="114"/>
      <c r="F63" s="115" t="e">
        <v>#DIV/0!</v>
      </c>
      <c r="G63" s="115" t="e">
        <v>#DIV/0!</v>
      </c>
    </row>
    <row r="64" spans="1:7" ht="15.75">
      <c r="A64" s="126" t="s">
        <v>346</v>
      </c>
      <c r="B64" s="131">
        <v>1000</v>
      </c>
      <c r="C64" s="111">
        <v>1000</v>
      </c>
      <c r="D64" s="111"/>
      <c r="E64" s="111"/>
      <c r="F64" s="115">
        <v>0</v>
      </c>
      <c r="G64" s="115">
        <v>0</v>
      </c>
    </row>
    <row r="65" spans="1:7" ht="15.75">
      <c r="A65" s="126" t="s">
        <v>347</v>
      </c>
      <c r="B65" s="131">
        <v>236800</v>
      </c>
      <c r="C65" s="111">
        <v>166800</v>
      </c>
      <c r="D65" s="111">
        <v>225000</v>
      </c>
      <c r="E65" s="111">
        <v>155000</v>
      </c>
      <c r="F65" s="115">
        <v>95.016891891891902</v>
      </c>
      <c r="G65" s="115">
        <v>92.925659472422069</v>
      </c>
    </row>
    <row r="66" spans="1:7" ht="15.75">
      <c r="A66" s="133" t="s">
        <v>348</v>
      </c>
      <c r="B66" s="111"/>
      <c r="C66" s="111"/>
      <c r="D66" s="111"/>
      <c r="E66" s="111"/>
      <c r="F66" s="115"/>
      <c r="G66" s="115"/>
    </row>
    <row r="67" spans="1:7" ht="15.75">
      <c r="A67" s="134" t="s">
        <v>349</v>
      </c>
      <c r="B67" s="128">
        <v>70000</v>
      </c>
      <c r="C67" s="111"/>
      <c r="D67" s="124">
        <v>70000</v>
      </c>
      <c r="E67" s="111"/>
      <c r="F67" s="130">
        <v>100</v>
      </c>
      <c r="G67" s="130"/>
    </row>
    <row r="68" spans="1:7" ht="15.75" hidden="1">
      <c r="A68" s="134" t="s">
        <v>350</v>
      </c>
      <c r="B68" s="129"/>
      <c r="C68" s="124">
        <v>0</v>
      </c>
      <c r="D68" s="129"/>
      <c r="E68" s="124">
        <v>0</v>
      </c>
      <c r="F68" s="115" t="e">
        <v>#DIV/0!</v>
      </c>
      <c r="G68" s="115" t="e">
        <v>#DIV/0!</v>
      </c>
    </row>
    <row r="69" spans="1:7" ht="15.75" hidden="1">
      <c r="A69" s="136" t="s">
        <v>351</v>
      </c>
      <c r="B69" s="128"/>
      <c r="C69" s="128">
        <v>0</v>
      </c>
      <c r="D69" s="128"/>
      <c r="E69" s="128">
        <v>0</v>
      </c>
      <c r="F69" s="115" t="e">
        <v>#DIV/0!</v>
      </c>
      <c r="G69" s="115" t="e">
        <v>#DIV/0!</v>
      </c>
    </row>
    <row r="70" spans="1:7" ht="18" hidden="1" customHeight="1">
      <c r="A70" s="137" t="s">
        <v>352</v>
      </c>
      <c r="B70" s="128"/>
      <c r="C70" s="128">
        <v>0</v>
      </c>
      <c r="D70" s="128"/>
      <c r="E70" s="128"/>
      <c r="F70" s="115" t="e">
        <v>#DIV/0!</v>
      </c>
      <c r="G70" s="115" t="e">
        <v>#DIV/0!</v>
      </c>
    </row>
    <row r="71" spans="1:7" ht="18" hidden="1" customHeight="1">
      <c r="A71" s="127" t="s">
        <v>353</v>
      </c>
      <c r="B71" s="129"/>
      <c r="C71" s="129">
        <v>166800</v>
      </c>
      <c r="D71" s="129"/>
      <c r="E71" s="128">
        <v>0</v>
      </c>
      <c r="F71" s="115" t="e">
        <v>#DIV/0!</v>
      </c>
      <c r="G71" s="115">
        <v>0</v>
      </c>
    </row>
    <row r="72" spans="1:7" ht="31.5">
      <c r="A72" s="119" t="s">
        <v>354</v>
      </c>
      <c r="B72" s="111">
        <v>11050</v>
      </c>
      <c r="C72" s="111">
        <v>11050</v>
      </c>
      <c r="D72" s="111">
        <v>12000</v>
      </c>
      <c r="E72" s="111">
        <v>12000</v>
      </c>
      <c r="F72" s="120">
        <v>108.5972850678733</v>
      </c>
      <c r="G72" s="120">
        <v>108.5972850678733</v>
      </c>
    </row>
    <row r="73" spans="1:7" ht="15.75" hidden="1">
      <c r="A73" s="121" t="s">
        <v>355</v>
      </c>
      <c r="B73" s="111"/>
      <c r="C73" s="122"/>
      <c r="D73" s="111"/>
      <c r="E73" s="111"/>
      <c r="F73" s="120" t="e">
        <v>#DIV/0!</v>
      </c>
      <c r="G73" s="120" t="e">
        <v>#DIV/0!</v>
      </c>
    </row>
    <row r="74" spans="1:7" ht="15.75" hidden="1">
      <c r="A74" s="121" t="s">
        <v>356</v>
      </c>
      <c r="B74" s="111"/>
      <c r="C74" s="122"/>
      <c r="D74" s="111"/>
      <c r="E74" s="111"/>
      <c r="F74" s="120" t="e">
        <v>#DIV/0!</v>
      </c>
      <c r="G74" s="120" t="e">
        <v>#DIV/0!</v>
      </c>
    </row>
    <row r="75" spans="1:7" ht="36.75" customHeight="1">
      <c r="A75" s="119" t="s">
        <v>357</v>
      </c>
      <c r="B75" s="111">
        <v>72000</v>
      </c>
      <c r="C75" s="111">
        <v>38736</v>
      </c>
      <c r="D75" s="111">
        <v>65000</v>
      </c>
      <c r="E75" s="111">
        <v>30357</v>
      </c>
      <c r="F75" s="120">
        <v>90.277777777777786</v>
      </c>
      <c r="G75" s="120">
        <v>78.368959107806688</v>
      </c>
    </row>
    <row r="76" spans="1:7" ht="15.75">
      <c r="A76" s="132" t="s">
        <v>13</v>
      </c>
      <c r="B76" s="138"/>
      <c r="C76" s="138"/>
      <c r="D76" s="138"/>
      <c r="E76" s="138"/>
      <c r="F76" s="115"/>
      <c r="G76" s="115"/>
    </row>
    <row r="77" spans="1:7" ht="15.75">
      <c r="A77" s="132" t="s">
        <v>358</v>
      </c>
      <c r="B77" s="129">
        <v>47520</v>
      </c>
      <c r="C77" s="129">
        <v>14256</v>
      </c>
      <c r="D77" s="129">
        <v>49490</v>
      </c>
      <c r="E77" s="129">
        <v>14847</v>
      </c>
      <c r="F77" s="130">
        <v>104.14562289562291</v>
      </c>
      <c r="G77" s="130">
        <v>104.14562289562291</v>
      </c>
    </row>
    <row r="78" spans="1:7" ht="15.75">
      <c r="A78" s="132" t="s">
        <v>359</v>
      </c>
      <c r="B78" s="129">
        <v>24480</v>
      </c>
      <c r="C78" s="129">
        <v>24480</v>
      </c>
      <c r="D78" s="129">
        <v>15510</v>
      </c>
      <c r="E78" s="129">
        <v>15510</v>
      </c>
      <c r="F78" s="130">
        <v>63.357843137254896</v>
      </c>
      <c r="G78" s="130">
        <v>63.357843137254896</v>
      </c>
    </row>
    <row r="79" spans="1:7" ht="15.75">
      <c r="A79" s="126" t="s">
        <v>360</v>
      </c>
      <c r="B79" s="138">
        <v>84000</v>
      </c>
      <c r="C79" s="111">
        <v>84000</v>
      </c>
      <c r="D79" s="138">
        <v>85000</v>
      </c>
      <c r="E79" s="111">
        <v>85000</v>
      </c>
      <c r="F79" s="120">
        <v>101.19047619047619</v>
      </c>
      <c r="G79" s="120">
        <v>101.19047619047619</v>
      </c>
    </row>
    <row r="80" spans="1:7" ht="39" customHeight="1">
      <c r="A80" s="119" t="s">
        <v>361</v>
      </c>
      <c r="B80" s="138">
        <v>6000</v>
      </c>
      <c r="C80" s="111">
        <v>6000</v>
      </c>
      <c r="D80" s="138">
        <v>1000</v>
      </c>
      <c r="E80" s="111">
        <v>1000</v>
      </c>
      <c r="F80" s="120">
        <v>16.666666666666664</v>
      </c>
      <c r="G80" s="120">
        <v>16.666666666666664</v>
      </c>
    </row>
    <row r="81" spans="1:7" ht="47.25">
      <c r="A81" s="119" t="s">
        <v>370</v>
      </c>
      <c r="B81" s="138"/>
      <c r="C81" s="111"/>
      <c r="D81" s="138"/>
      <c r="E81" s="111"/>
      <c r="F81" s="120"/>
      <c r="G81" s="120"/>
    </row>
    <row r="82" spans="1:7" ht="15.75">
      <c r="A82" s="119" t="s">
        <v>371</v>
      </c>
      <c r="B82" s="138"/>
      <c r="C82" s="111"/>
      <c r="D82" s="138"/>
      <c r="E82" s="111"/>
      <c r="F82" s="120"/>
      <c r="G82" s="120"/>
    </row>
    <row r="83" spans="1:7" ht="15.75">
      <c r="A83" s="139" t="s">
        <v>372</v>
      </c>
      <c r="B83" s="111">
        <v>4602000</v>
      </c>
      <c r="C83" s="111">
        <v>0</v>
      </c>
      <c r="D83" s="111">
        <v>3350000</v>
      </c>
      <c r="E83" s="111">
        <v>0</v>
      </c>
      <c r="F83" s="120">
        <v>72.794437201216866</v>
      </c>
      <c r="G83" s="120"/>
    </row>
    <row r="84" spans="1:7" ht="15.75" hidden="1">
      <c r="A84" s="140" t="s">
        <v>362</v>
      </c>
      <c r="B84" s="141"/>
      <c r="C84" s="141"/>
      <c r="D84" s="141"/>
      <c r="E84" s="141"/>
      <c r="F84" s="115" t="e">
        <v>#DIV/0!</v>
      </c>
      <c r="G84" s="115"/>
    </row>
    <row r="85" spans="1:7" ht="15.75">
      <c r="A85" s="140" t="s">
        <v>363</v>
      </c>
      <c r="B85" s="141">
        <v>1500000</v>
      </c>
      <c r="C85" s="141"/>
      <c r="D85" s="141">
        <v>900000</v>
      </c>
      <c r="E85" s="141"/>
      <c r="F85" s="115">
        <v>60</v>
      </c>
      <c r="G85" s="115"/>
    </row>
    <row r="86" spans="1:7" ht="15.75">
      <c r="A86" s="140" t="s">
        <v>364</v>
      </c>
      <c r="B86" s="141">
        <v>15000</v>
      </c>
      <c r="C86" s="141"/>
      <c r="D86" s="141">
        <v>10000</v>
      </c>
      <c r="E86" s="141"/>
      <c r="F86" s="115">
        <v>66.666666666666657</v>
      </c>
      <c r="G86" s="115"/>
    </row>
    <row r="87" spans="1:7" ht="15.75">
      <c r="A87" s="140" t="s">
        <v>365</v>
      </c>
      <c r="B87" s="141">
        <v>3087000</v>
      </c>
      <c r="C87" s="141"/>
      <c r="D87" s="141">
        <v>2440000</v>
      </c>
      <c r="E87" s="141"/>
      <c r="F87" s="115">
        <v>79.041140265630062</v>
      </c>
      <c r="G87" s="115"/>
    </row>
    <row r="88" spans="1:7" ht="15.75">
      <c r="A88" s="140" t="s">
        <v>366</v>
      </c>
      <c r="B88" s="141"/>
      <c r="C88" s="141"/>
      <c r="D88" s="141"/>
      <c r="E88" s="141"/>
      <c r="F88" s="141"/>
      <c r="G88" s="141"/>
    </row>
    <row r="89" spans="1:7" ht="15.75">
      <c r="A89" s="140" t="s">
        <v>367</v>
      </c>
      <c r="B89" s="141"/>
      <c r="C89" s="141"/>
      <c r="D89" s="141"/>
      <c r="E89" s="141"/>
      <c r="F89" s="141"/>
      <c r="G89" s="141"/>
    </row>
    <row r="90" spans="1:7" ht="15.75">
      <c r="A90" s="140" t="s">
        <v>368</v>
      </c>
      <c r="B90" s="142"/>
      <c r="C90" s="143"/>
      <c r="D90" s="142"/>
      <c r="E90" s="143"/>
      <c r="F90" s="143"/>
      <c r="G90" s="143"/>
    </row>
    <row r="91" spans="1:7" ht="15.75">
      <c r="A91" s="148" t="s">
        <v>373</v>
      </c>
      <c r="B91" s="145"/>
      <c r="C91" s="145"/>
      <c r="D91" s="145"/>
      <c r="E91" s="145"/>
      <c r="F91" s="145"/>
      <c r="G91" s="145"/>
    </row>
    <row r="92" spans="1:7">
      <c r="B92" s="147"/>
    </row>
    <row r="93" spans="1:7">
      <c r="B93" s="147"/>
    </row>
    <row r="94" spans="1:7">
      <c r="B94" s="147"/>
    </row>
    <row r="95" spans="1:7">
      <c r="C95" s="147"/>
    </row>
    <row r="96" spans="1:7">
      <c r="C96" s="147"/>
    </row>
  </sheetData>
  <mergeCells count="7">
    <mergeCell ref="E1:G1"/>
    <mergeCell ref="A2:G2"/>
    <mergeCell ref="A3:G3"/>
    <mergeCell ref="A5:A6"/>
    <mergeCell ref="B5:C5"/>
    <mergeCell ref="D5:E5"/>
    <mergeCell ref="F5:G5"/>
  </mergeCells>
  <printOptions horizontalCentered="1"/>
  <pageMargins left="0.39370078740157499" right="0.196850393700787" top="0.35433070866141703" bottom="0.35433070866141703" header="0.31496062992126" footer="0.31496062992126"/>
  <pageSetup paperSize="9" scale="8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3"/>
  <sheetViews>
    <sheetView workbookViewId="0">
      <pane xSplit="2" ySplit="7" topLeftCell="C47" activePane="bottomRight" state="frozen"/>
      <selection activeCell="J11" sqref="J11"/>
      <selection pane="topRight" activeCell="J11" sqref="J11"/>
      <selection pane="bottomLeft" activeCell="J11" sqref="J11"/>
      <selection pane="bottomRight" activeCell="A23" sqref="A23:XFD23"/>
    </sheetView>
  </sheetViews>
  <sheetFormatPr defaultColWidth="9.140625" defaultRowHeight="16.5"/>
  <cols>
    <col min="1" max="1" width="5.85546875" style="3" customWidth="1"/>
    <col min="2" max="2" width="49.140625" style="3" customWidth="1"/>
    <col min="3" max="4" width="14.85546875" style="3" customWidth="1"/>
    <col min="5" max="5" width="13.28515625" style="3" customWidth="1"/>
    <col min="6" max="16384" width="9.140625" style="3"/>
  </cols>
  <sheetData>
    <row r="1" spans="1:5">
      <c r="A1" s="100" t="s">
        <v>298</v>
      </c>
      <c r="B1" s="149"/>
      <c r="C1" s="149"/>
      <c r="D1" s="149" t="s">
        <v>374</v>
      </c>
      <c r="E1" s="149"/>
    </row>
    <row r="2" spans="1:5">
      <c r="A2" s="100"/>
      <c r="B2" s="149"/>
      <c r="C2" s="149"/>
      <c r="D2" s="149"/>
      <c r="E2" s="149"/>
    </row>
    <row r="3" spans="1:5" ht="43.5" customHeight="1">
      <c r="A3" s="480" t="s">
        <v>268</v>
      </c>
      <c r="B3" s="480"/>
      <c r="C3" s="480"/>
      <c r="D3" s="480"/>
      <c r="E3" s="480"/>
    </row>
    <row r="4" spans="1:5">
      <c r="A4" s="464" t="s">
        <v>296</v>
      </c>
      <c r="B4" s="464"/>
      <c r="C4" s="464"/>
      <c r="D4" s="464"/>
      <c r="E4" s="464"/>
    </row>
    <row r="5" spans="1:5">
      <c r="A5" s="481" t="s">
        <v>16</v>
      </c>
      <c r="B5" s="481"/>
      <c r="C5" s="481"/>
      <c r="D5" s="481"/>
      <c r="E5" s="481"/>
    </row>
    <row r="6" spans="1:5" ht="18" customHeight="1">
      <c r="A6" s="466" t="s">
        <v>0</v>
      </c>
      <c r="B6" s="466" t="s">
        <v>22</v>
      </c>
      <c r="C6" s="466" t="s">
        <v>85</v>
      </c>
      <c r="D6" s="466" t="s">
        <v>86</v>
      </c>
      <c r="E6" s="466"/>
    </row>
    <row r="7" spans="1:5" ht="36.75" customHeight="1">
      <c r="A7" s="466"/>
      <c r="B7" s="466"/>
      <c r="C7" s="466"/>
      <c r="D7" s="79" t="s">
        <v>115</v>
      </c>
      <c r="E7" s="79" t="s">
        <v>116</v>
      </c>
    </row>
    <row r="8" spans="1:5">
      <c r="A8" s="79" t="s">
        <v>1</v>
      </c>
      <c r="B8" s="79" t="s">
        <v>2</v>
      </c>
      <c r="C8" s="79" t="s">
        <v>87</v>
      </c>
      <c r="D8" s="79">
        <v>2</v>
      </c>
      <c r="E8" s="79">
        <v>3</v>
      </c>
    </row>
    <row r="9" spans="1:5">
      <c r="A9" s="13"/>
      <c r="B9" s="14" t="s">
        <v>24</v>
      </c>
      <c r="C9" s="235">
        <v>20076630.18</v>
      </c>
      <c r="D9" s="235">
        <v>10384135</v>
      </c>
      <c r="E9" s="235">
        <v>9692495.1799999997</v>
      </c>
    </row>
    <row r="10" spans="1:5">
      <c r="A10" s="15" t="s">
        <v>1</v>
      </c>
      <c r="B10" s="16" t="s">
        <v>43</v>
      </c>
      <c r="C10" s="236">
        <v>18460524.18</v>
      </c>
      <c r="D10" s="236">
        <v>9020359</v>
      </c>
      <c r="E10" s="236">
        <v>9440165.1799999997</v>
      </c>
    </row>
    <row r="11" spans="1:5">
      <c r="A11" s="15" t="s">
        <v>3</v>
      </c>
      <c r="B11" s="16" t="s">
        <v>375</v>
      </c>
      <c r="C11" s="236">
        <v>4115715</v>
      </c>
      <c r="D11" s="236">
        <v>2570490</v>
      </c>
      <c r="E11" s="236">
        <v>1545225</v>
      </c>
    </row>
    <row r="12" spans="1:5">
      <c r="A12" s="17">
        <v>1</v>
      </c>
      <c r="B12" s="18" t="s">
        <v>88</v>
      </c>
      <c r="C12" s="175">
        <v>4034715</v>
      </c>
      <c r="D12" s="175">
        <v>2489490</v>
      </c>
      <c r="E12" s="175">
        <v>1545225</v>
      </c>
    </row>
    <row r="13" spans="1:5">
      <c r="A13" s="17"/>
      <c r="B13" s="18" t="s">
        <v>44</v>
      </c>
      <c r="C13" s="175"/>
      <c r="D13" s="175"/>
      <c r="E13" s="175"/>
    </row>
    <row r="14" spans="1:5">
      <c r="A14" s="17" t="s">
        <v>18</v>
      </c>
      <c r="B14" s="19" t="s">
        <v>45</v>
      </c>
      <c r="C14" s="175"/>
      <c r="D14" s="175"/>
      <c r="E14" s="175"/>
    </row>
    <row r="15" spans="1:5">
      <c r="A15" s="17" t="s">
        <v>18</v>
      </c>
      <c r="B15" s="19" t="s">
        <v>46</v>
      </c>
      <c r="C15" s="175"/>
      <c r="D15" s="175"/>
      <c r="E15" s="175"/>
    </row>
    <row r="16" spans="1:5">
      <c r="A16" s="17"/>
      <c r="B16" s="18" t="s">
        <v>47</v>
      </c>
      <c r="C16" s="175"/>
      <c r="D16" s="175"/>
      <c r="E16" s="175"/>
    </row>
    <row r="17" spans="1:5">
      <c r="A17" s="17" t="s">
        <v>38</v>
      </c>
      <c r="B17" s="19" t="s">
        <v>33</v>
      </c>
      <c r="C17" s="175">
        <v>856251</v>
      </c>
      <c r="D17" s="175">
        <v>384776</v>
      </c>
      <c r="E17" s="175">
        <v>471475</v>
      </c>
    </row>
    <row r="18" spans="1:5">
      <c r="A18" s="17" t="s">
        <v>18</v>
      </c>
      <c r="B18" s="19" t="s">
        <v>48</v>
      </c>
      <c r="C18" s="175">
        <v>1430000</v>
      </c>
      <c r="D18" s="175">
        <v>788600</v>
      </c>
      <c r="E18" s="175">
        <v>641400</v>
      </c>
    </row>
    <row r="19" spans="1:5">
      <c r="A19" s="17" t="s">
        <v>18</v>
      </c>
      <c r="B19" s="19" t="s">
        <v>49</v>
      </c>
      <c r="C19" s="175">
        <v>85000</v>
      </c>
      <c r="D19" s="175">
        <v>85000</v>
      </c>
      <c r="E19" s="175">
        <v>0</v>
      </c>
    </row>
    <row r="20" spans="1:5">
      <c r="A20" s="17" t="s">
        <v>38</v>
      </c>
      <c r="B20" s="19" t="s">
        <v>184</v>
      </c>
      <c r="C20" s="175">
        <v>20000</v>
      </c>
      <c r="D20" s="175">
        <v>0</v>
      </c>
      <c r="E20" s="175">
        <v>20000</v>
      </c>
    </row>
    <row r="21" spans="1:5" ht="33">
      <c r="A21" s="17" t="s">
        <v>38</v>
      </c>
      <c r="B21" s="19" t="s">
        <v>271</v>
      </c>
      <c r="C21" s="175">
        <v>734705</v>
      </c>
      <c r="D21" s="175">
        <v>379514</v>
      </c>
      <c r="E21" s="175">
        <v>355191</v>
      </c>
    </row>
    <row r="22" spans="1:5">
      <c r="A22" s="17" t="s">
        <v>38</v>
      </c>
      <c r="B22" s="19" t="s">
        <v>196</v>
      </c>
      <c r="C22" s="175">
        <v>57159</v>
      </c>
      <c r="D22" s="175">
        <v>0</v>
      </c>
      <c r="E22" s="175">
        <v>57159</v>
      </c>
    </row>
    <row r="23" spans="1:5">
      <c r="A23" s="17" t="s">
        <v>39</v>
      </c>
      <c r="B23" s="19" t="s">
        <v>66</v>
      </c>
      <c r="C23" s="175">
        <v>851600</v>
      </c>
      <c r="D23" s="175">
        <v>851600</v>
      </c>
      <c r="E23" s="175"/>
    </row>
    <row r="24" spans="1:5" ht="82.5" hidden="1">
      <c r="A24" s="17"/>
      <c r="B24" s="18" t="s">
        <v>50</v>
      </c>
      <c r="C24" s="175">
        <v>0</v>
      </c>
      <c r="D24" s="175" t="e">
        <v>#REF!</v>
      </c>
      <c r="E24" s="175" t="e">
        <v>#REF!</v>
      </c>
    </row>
    <row r="25" spans="1:5">
      <c r="A25" s="17">
        <v>2</v>
      </c>
      <c r="B25" s="18" t="s">
        <v>125</v>
      </c>
      <c r="C25" s="175">
        <v>81000</v>
      </c>
      <c r="D25" s="175">
        <v>81000</v>
      </c>
      <c r="E25" s="175"/>
    </row>
    <row r="26" spans="1:5">
      <c r="A26" s="15" t="s">
        <v>4</v>
      </c>
      <c r="B26" s="16" t="s">
        <v>51</v>
      </c>
      <c r="C26" s="236">
        <v>12204588.18</v>
      </c>
      <c r="D26" s="236">
        <v>4497475</v>
      </c>
      <c r="E26" s="236">
        <v>7707113.1799999997</v>
      </c>
    </row>
    <row r="27" spans="1:5">
      <c r="A27" s="17"/>
      <c r="B27" s="19" t="s">
        <v>13</v>
      </c>
      <c r="C27" s="175"/>
      <c r="D27" s="175"/>
      <c r="E27" s="175"/>
    </row>
    <row r="28" spans="1:5">
      <c r="A28" s="20">
        <v>1</v>
      </c>
      <c r="B28" s="23" t="s">
        <v>25</v>
      </c>
      <c r="C28" s="175">
        <v>4560973</v>
      </c>
      <c r="D28" s="175">
        <v>1259547</v>
      </c>
      <c r="E28" s="175">
        <v>3301426</v>
      </c>
    </row>
    <row r="29" spans="1:5">
      <c r="A29" s="20">
        <v>2</v>
      </c>
      <c r="B29" s="23" t="s">
        <v>26</v>
      </c>
      <c r="C29" s="175">
        <v>41940</v>
      </c>
      <c r="D29" s="175">
        <v>34740</v>
      </c>
      <c r="E29" s="175">
        <v>7200</v>
      </c>
    </row>
    <row r="30" spans="1:5" ht="33">
      <c r="A30" s="15" t="s">
        <v>14</v>
      </c>
      <c r="B30" s="16" t="s">
        <v>144</v>
      </c>
      <c r="C30" s="236">
        <v>23272</v>
      </c>
      <c r="D30" s="236">
        <v>23272</v>
      </c>
      <c r="E30" s="236"/>
    </row>
    <row r="31" spans="1:5">
      <c r="A31" s="15" t="s">
        <v>15</v>
      </c>
      <c r="B31" s="16" t="s">
        <v>187</v>
      </c>
      <c r="C31" s="236">
        <v>1450</v>
      </c>
      <c r="D31" s="236">
        <v>1450</v>
      </c>
      <c r="E31" s="236"/>
    </row>
    <row r="32" spans="1:5">
      <c r="A32" s="15" t="s">
        <v>34</v>
      </c>
      <c r="B32" s="16" t="s">
        <v>52</v>
      </c>
      <c r="C32" s="236">
        <v>585515</v>
      </c>
      <c r="D32" s="236">
        <v>470222</v>
      </c>
      <c r="E32" s="236">
        <v>115293</v>
      </c>
    </row>
    <row r="33" spans="1:5">
      <c r="A33" s="15" t="s">
        <v>35</v>
      </c>
      <c r="B33" s="16" t="s">
        <v>199</v>
      </c>
      <c r="C33" s="236">
        <v>1529984</v>
      </c>
      <c r="D33" s="236">
        <v>1457450</v>
      </c>
      <c r="E33" s="236">
        <v>72534</v>
      </c>
    </row>
    <row r="34" spans="1:5">
      <c r="A34" s="15" t="s">
        <v>2</v>
      </c>
      <c r="B34" s="21" t="s">
        <v>53</v>
      </c>
      <c r="C34" s="236">
        <v>1616106</v>
      </c>
      <c r="D34" s="236">
        <v>1363776</v>
      </c>
      <c r="E34" s="236">
        <v>252330</v>
      </c>
    </row>
    <row r="35" spans="1:5">
      <c r="A35" s="15" t="s">
        <v>3</v>
      </c>
      <c r="B35" s="16" t="s">
        <v>54</v>
      </c>
      <c r="C35" s="236">
        <v>0</v>
      </c>
      <c r="D35" s="236"/>
      <c r="E35" s="236"/>
    </row>
    <row r="36" spans="1:5">
      <c r="A36" s="15">
        <v>1</v>
      </c>
      <c r="B36" s="18" t="s">
        <v>185</v>
      </c>
      <c r="C36" s="175">
        <v>0</v>
      </c>
      <c r="D36" s="175"/>
      <c r="E36" s="175"/>
    </row>
    <row r="37" spans="1:5">
      <c r="A37" s="15"/>
      <c r="B37" s="19" t="s">
        <v>57</v>
      </c>
      <c r="C37" s="175">
        <v>0</v>
      </c>
      <c r="D37" s="175"/>
      <c r="E37" s="175"/>
    </row>
    <row r="38" spans="1:5">
      <c r="A38" s="15"/>
      <c r="B38" s="19" t="s">
        <v>58</v>
      </c>
      <c r="C38" s="175">
        <v>0</v>
      </c>
      <c r="D38" s="175"/>
      <c r="E38" s="175"/>
    </row>
    <row r="39" spans="1:5">
      <c r="A39" s="15">
        <v>2</v>
      </c>
      <c r="B39" s="18" t="s">
        <v>186</v>
      </c>
      <c r="C39" s="175">
        <v>0</v>
      </c>
      <c r="D39" s="175">
        <v>0</v>
      </c>
      <c r="E39" s="175">
        <v>0</v>
      </c>
    </row>
    <row r="40" spans="1:5">
      <c r="A40" s="15"/>
      <c r="B40" s="19" t="s">
        <v>57</v>
      </c>
      <c r="C40" s="175">
        <v>0</v>
      </c>
      <c r="D40" s="175"/>
      <c r="E40" s="175"/>
    </row>
    <row r="41" spans="1:5">
      <c r="A41" s="15"/>
      <c r="B41" s="19" t="s">
        <v>58</v>
      </c>
      <c r="C41" s="175">
        <v>0</v>
      </c>
      <c r="D41" s="175"/>
      <c r="E41" s="175"/>
    </row>
    <row r="42" spans="1:5">
      <c r="A42" s="15" t="s">
        <v>4</v>
      </c>
      <c r="B42" s="16" t="s">
        <v>55</v>
      </c>
      <c r="C42" s="236">
        <v>1616106</v>
      </c>
      <c r="D42" s="236">
        <v>1363776</v>
      </c>
      <c r="E42" s="236">
        <v>252330</v>
      </c>
    </row>
    <row r="43" spans="1:5">
      <c r="A43" s="15">
        <v>1</v>
      </c>
      <c r="B43" s="18" t="s">
        <v>59</v>
      </c>
      <c r="C43" s="175">
        <v>1268823</v>
      </c>
      <c r="D43" s="175">
        <v>1145185</v>
      </c>
      <c r="E43" s="175">
        <v>123638</v>
      </c>
    </row>
    <row r="44" spans="1:5">
      <c r="A44" s="15"/>
      <c r="B44" s="19" t="s">
        <v>60</v>
      </c>
      <c r="C44" s="175">
        <v>569470</v>
      </c>
      <c r="D44" s="175">
        <v>569470</v>
      </c>
      <c r="E44" s="175">
        <v>0</v>
      </c>
    </row>
    <row r="45" spans="1:5">
      <c r="A45" s="15"/>
      <c r="B45" s="19" t="s">
        <v>61</v>
      </c>
      <c r="C45" s="175">
        <v>699353</v>
      </c>
      <c r="D45" s="175">
        <v>575715</v>
      </c>
      <c r="E45" s="175">
        <v>123638</v>
      </c>
    </row>
    <row r="46" spans="1:5" hidden="1">
      <c r="A46" s="15"/>
      <c r="B46" s="19" t="s">
        <v>62</v>
      </c>
      <c r="C46" s="175">
        <v>0</v>
      </c>
      <c r="D46" s="175" t="e">
        <v>#REF!</v>
      </c>
      <c r="E46" s="175" t="e">
        <v>#REF!</v>
      </c>
    </row>
    <row r="47" spans="1:5">
      <c r="A47" s="15">
        <v>2</v>
      </c>
      <c r="B47" s="18" t="s">
        <v>63</v>
      </c>
      <c r="C47" s="175">
        <v>347283</v>
      </c>
      <c r="D47" s="175">
        <v>218591</v>
      </c>
      <c r="E47" s="175">
        <v>128692</v>
      </c>
    </row>
    <row r="48" spans="1:5">
      <c r="A48" s="15" t="s">
        <v>8</v>
      </c>
      <c r="B48" s="18" t="s">
        <v>258</v>
      </c>
      <c r="C48" s="175">
        <v>223500</v>
      </c>
      <c r="D48" s="175">
        <v>99065</v>
      </c>
      <c r="E48" s="175">
        <v>124435</v>
      </c>
    </row>
    <row r="49" spans="1:5">
      <c r="A49" s="15"/>
      <c r="B49" s="19" t="s">
        <v>259</v>
      </c>
      <c r="C49" s="175">
        <v>26501</v>
      </c>
      <c r="D49" s="175">
        <v>0</v>
      </c>
      <c r="E49" s="175">
        <v>26501</v>
      </c>
    </row>
    <row r="50" spans="1:5">
      <c r="A50" s="15"/>
      <c r="B50" s="19" t="s">
        <v>260</v>
      </c>
      <c r="C50" s="175">
        <v>1681</v>
      </c>
      <c r="D50" s="175">
        <v>0</v>
      </c>
      <c r="E50" s="175">
        <v>1681</v>
      </c>
    </row>
    <row r="51" spans="1:5">
      <c r="A51" s="15"/>
      <c r="B51" s="19" t="s">
        <v>261</v>
      </c>
      <c r="C51" s="175">
        <v>323</v>
      </c>
      <c r="D51" s="175">
        <v>323</v>
      </c>
      <c r="E51" s="175">
        <v>0</v>
      </c>
    </row>
    <row r="52" spans="1:5">
      <c r="A52" s="15"/>
      <c r="B52" s="19" t="s">
        <v>262</v>
      </c>
      <c r="C52" s="175">
        <v>19457</v>
      </c>
      <c r="D52" s="175">
        <v>19457</v>
      </c>
      <c r="E52" s="175">
        <v>0</v>
      </c>
    </row>
    <row r="53" spans="1:5">
      <c r="A53" s="15"/>
      <c r="B53" s="19" t="s">
        <v>263</v>
      </c>
      <c r="C53" s="175">
        <v>30364</v>
      </c>
      <c r="D53" s="175">
        <v>11259</v>
      </c>
      <c r="E53" s="175">
        <v>19105</v>
      </c>
    </row>
    <row r="54" spans="1:5" ht="33">
      <c r="A54" s="15"/>
      <c r="B54" s="19" t="s">
        <v>264</v>
      </c>
      <c r="C54" s="175">
        <v>77148</v>
      </c>
      <c r="D54" s="175">
        <v>0</v>
      </c>
      <c r="E54" s="175">
        <v>77148</v>
      </c>
    </row>
    <row r="55" spans="1:5">
      <c r="A55" s="15"/>
      <c r="B55" s="19" t="s">
        <v>272</v>
      </c>
      <c r="C55" s="175">
        <v>68026</v>
      </c>
      <c r="D55" s="175">
        <v>68026</v>
      </c>
      <c r="E55" s="175">
        <v>0</v>
      </c>
    </row>
    <row r="56" spans="1:5">
      <c r="A56" s="17" t="s">
        <v>9</v>
      </c>
      <c r="B56" s="18" t="s">
        <v>64</v>
      </c>
      <c r="C56" s="175">
        <v>79533</v>
      </c>
      <c r="D56" s="175">
        <v>75276</v>
      </c>
      <c r="E56" s="175">
        <v>4257</v>
      </c>
    </row>
    <row r="57" spans="1:5" s="4" customFormat="1">
      <c r="A57" s="26"/>
      <c r="B57" s="2" t="s">
        <v>194</v>
      </c>
      <c r="C57" s="175">
        <v>58235</v>
      </c>
      <c r="D57" s="237">
        <v>58235</v>
      </c>
      <c r="E57" s="237">
        <v>0</v>
      </c>
    </row>
    <row r="58" spans="1:5" s="4" customFormat="1">
      <c r="A58" s="26"/>
      <c r="B58" s="2" t="s">
        <v>195</v>
      </c>
      <c r="C58" s="175">
        <v>21298</v>
      </c>
      <c r="D58" s="237">
        <v>17041</v>
      </c>
      <c r="E58" s="237">
        <v>4257</v>
      </c>
    </row>
    <row r="59" spans="1:5">
      <c r="A59" s="17" t="s">
        <v>10</v>
      </c>
      <c r="B59" s="18" t="s">
        <v>60</v>
      </c>
      <c r="C59" s="175">
        <v>44250</v>
      </c>
      <c r="D59" s="175">
        <v>44250</v>
      </c>
      <c r="E59" s="175">
        <v>0</v>
      </c>
    </row>
    <row r="60" spans="1:5">
      <c r="A60" s="15" t="s">
        <v>21</v>
      </c>
      <c r="B60" s="1" t="s">
        <v>56</v>
      </c>
      <c r="C60" s="236"/>
      <c r="D60" s="236"/>
      <c r="E60" s="236"/>
    </row>
    <row r="61" spans="1:5">
      <c r="A61" s="22"/>
      <c r="B61" s="22"/>
      <c r="C61" s="22"/>
      <c r="D61" s="22"/>
      <c r="E61" s="22"/>
    </row>
    <row r="74" ht="66.75" customHeight="1"/>
    <row r="109" ht="33.75" customHeight="1"/>
    <row r="122" ht="18" customHeight="1"/>
    <row r="123" ht="18" customHeight="1"/>
    <row r="124" ht="18" customHeight="1"/>
    <row r="127" ht="18" customHeight="1"/>
    <row r="136" ht="19.5" customHeight="1"/>
    <row r="137" ht="19.5" customHeight="1"/>
    <row r="138" ht="19.5" customHeight="1"/>
    <row r="139" ht="19.5" customHeight="1"/>
    <row r="140" ht="19.5" customHeight="1"/>
    <row r="141" ht="19.5" customHeight="1"/>
    <row r="142" ht="19.5" customHeight="1"/>
    <row r="143" ht="24.75" customHeight="1"/>
  </sheetData>
  <mergeCells count="7">
    <mergeCell ref="A3:E3"/>
    <mergeCell ref="A4:E4"/>
    <mergeCell ref="A5:E5"/>
    <mergeCell ref="A6:A7"/>
    <mergeCell ref="B6:B7"/>
    <mergeCell ref="C6:C7"/>
    <mergeCell ref="D6:E6"/>
  </mergeCells>
  <pageMargins left="0.39370078740157483" right="0"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2"/>
  <sheetViews>
    <sheetView showZeros="0" topLeftCell="A31" workbookViewId="0">
      <selection activeCell="C39" sqref="C39"/>
    </sheetView>
  </sheetViews>
  <sheetFormatPr defaultColWidth="9.140625" defaultRowHeight="16.5"/>
  <cols>
    <col min="1" max="1" width="5.28515625" style="5" customWidth="1"/>
    <col min="2" max="2" width="63.5703125" style="5" customWidth="1"/>
    <col min="3" max="3" width="24.7109375" style="5" customWidth="1"/>
    <col min="4" max="16384" width="9.140625" style="5"/>
  </cols>
  <sheetData>
    <row r="1" spans="1:3">
      <c r="A1" s="12" t="s">
        <v>298</v>
      </c>
      <c r="B1" s="150"/>
      <c r="C1" s="149" t="s">
        <v>376</v>
      </c>
    </row>
    <row r="2" spans="1:3" ht="28.5" customHeight="1">
      <c r="A2" s="482" t="s">
        <v>269</v>
      </c>
      <c r="B2" s="482"/>
      <c r="C2" s="482"/>
    </row>
    <row r="3" spans="1:3">
      <c r="A3" s="464" t="s">
        <v>296</v>
      </c>
      <c r="B3" s="464"/>
      <c r="C3" s="464"/>
    </row>
    <row r="4" spans="1:3">
      <c r="A4" s="465" t="s">
        <v>16</v>
      </c>
      <c r="B4" s="465"/>
      <c r="C4" s="465"/>
    </row>
    <row r="5" spans="1:3" ht="37.5" customHeight="1">
      <c r="A5" s="79" t="s">
        <v>0</v>
      </c>
      <c r="B5" s="79" t="s">
        <v>22</v>
      </c>
      <c r="C5" s="79" t="s">
        <v>249</v>
      </c>
    </row>
    <row r="6" spans="1:3">
      <c r="A6" s="6"/>
      <c r="B6" s="6" t="s">
        <v>24</v>
      </c>
      <c r="C6" s="151"/>
    </row>
    <row r="7" spans="1:3">
      <c r="A7" s="6" t="s">
        <v>1</v>
      </c>
      <c r="B7" s="7" t="s">
        <v>149</v>
      </c>
      <c r="C7" s="151">
        <v>2889036</v>
      </c>
    </row>
    <row r="8" spans="1:3">
      <c r="A8" s="6" t="s">
        <v>2</v>
      </c>
      <c r="B8" s="7" t="s">
        <v>118</v>
      </c>
      <c r="C8" s="151">
        <v>9020359</v>
      </c>
    </row>
    <row r="9" spans="1:3">
      <c r="A9" s="6" t="s">
        <v>3</v>
      </c>
      <c r="B9" s="7" t="s">
        <v>150</v>
      </c>
      <c r="C9" s="151">
        <v>2570490</v>
      </c>
    </row>
    <row r="10" spans="1:3">
      <c r="A10" s="9">
        <v>1</v>
      </c>
      <c r="B10" s="8" t="s">
        <v>88</v>
      </c>
      <c r="C10" s="152">
        <v>2489490</v>
      </c>
    </row>
    <row r="11" spans="1:3">
      <c r="A11" s="9" t="s">
        <v>18</v>
      </c>
      <c r="B11" s="8" t="s">
        <v>45</v>
      </c>
      <c r="C11" s="152"/>
    </row>
    <row r="12" spans="1:3">
      <c r="A12" s="9" t="s">
        <v>18</v>
      </c>
      <c r="B12" s="8" t="s">
        <v>89</v>
      </c>
      <c r="C12" s="152"/>
    </row>
    <row r="13" spans="1:3">
      <c r="A13" s="9" t="s">
        <v>18</v>
      </c>
      <c r="B13" s="8" t="s">
        <v>11</v>
      </c>
      <c r="C13" s="152"/>
    </row>
    <row r="14" spans="1:3">
      <c r="A14" s="9" t="s">
        <v>18</v>
      </c>
      <c r="B14" s="8" t="s">
        <v>90</v>
      </c>
      <c r="C14" s="152"/>
    </row>
    <row r="15" spans="1:3">
      <c r="A15" s="9" t="s">
        <v>18</v>
      </c>
      <c r="B15" s="8" t="s">
        <v>91</v>
      </c>
      <c r="C15" s="152"/>
    </row>
    <row r="16" spans="1:3">
      <c r="A16" s="9" t="s">
        <v>18</v>
      </c>
      <c r="B16" s="8" t="s">
        <v>92</v>
      </c>
      <c r="C16" s="152"/>
    </row>
    <row r="17" spans="1:3">
      <c r="A17" s="9" t="s">
        <v>18</v>
      </c>
      <c r="B17" s="8" t="s">
        <v>93</v>
      </c>
      <c r="C17" s="152"/>
    </row>
    <row r="18" spans="1:3">
      <c r="A18" s="9" t="s">
        <v>18</v>
      </c>
      <c r="B18" s="8" t="s">
        <v>94</v>
      </c>
      <c r="C18" s="152"/>
    </row>
    <row r="19" spans="1:3">
      <c r="A19" s="9" t="s">
        <v>18</v>
      </c>
      <c r="B19" s="8" t="s">
        <v>95</v>
      </c>
      <c r="C19" s="152"/>
    </row>
    <row r="20" spans="1:3">
      <c r="A20" s="9" t="s">
        <v>18</v>
      </c>
      <c r="B20" s="8" t="s">
        <v>96</v>
      </c>
      <c r="C20" s="152"/>
    </row>
    <row r="21" spans="1:3">
      <c r="A21" s="9" t="s">
        <v>18</v>
      </c>
      <c r="B21" s="8" t="s">
        <v>97</v>
      </c>
      <c r="C21" s="152"/>
    </row>
    <row r="22" spans="1:3">
      <c r="A22" s="9" t="s">
        <v>18</v>
      </c>
      <c r="B22" s="8" t="s">
        <v>98</v>
      </c>
      <c r="C22" s="152"/>
    </row>
    <row r="23" spans="1:3" ht="49.5">
      <c r="A23" s="9">
        <v>2</v>
      </c>
      <c r="B23" s="8" t="s">
        <v>117</v>
      </c>
      <c r="C23" s="152"/>
    </row>
    <row r="24" spans="1:3">
      <c r="A24" s="9">
        <v>3</v>
      </c>
      <c r="B24" s="8" t="s">
        <v>37</v>
      </c>
      <c r="C24" s="152">
        <v>81000</v>
      </c>
    </row>
    <row r="25" spans="1:3">
      <c r="A25" s="9">
        <v>4</v>
      </c>
      <c r="B25" s="8" t="s">
        <v>377</v>
      </c>
      <c r="C25" s="152"/>
    </row>
    <row r="26" spans="1:3">
      <c r="A26" s="6" t="s">
        <v>4</v>
      </c>
      <c r="B26" s="7" t="s">
        <v>51</v>
      </c>
      <c r="C26" s="151">
        <v>4497475</v>
      </c>
    </row>
    <row r="27" spans="1:3">
      <c r="A27" s="6"/>
      <c r="B27" s="24" t="s">
        <v>13</v>
      </c>
      <c r="C27" s="151"/>
    </row>
    <row r="28" spans="1:3">
      <c r="A28" s="20">
        <v>1</v>
      </c>
      <c r="B28" s="23" t="s">
        <v>25</v>
      </c>
      <c r="C28" s="152">
        <v>1259547</v>
      </c>
    </row>
    <row r="29" spans="1:3">
      <c r="A29" s="20">
        <v>2</v>
      </c>
      <c r="B29" s="23" t="s">
        <v>7</v>
      </c>
      <c r="C29" s="152">
        <v>1004239</v>
      </c>
    </row>
    <row r="30" spans="1:3">
      <c r="A30" s="20">
        <v>3</v>
      </c>
      <c r="B30" s="23" t="s">
        <v>26</v>
      </c>
      <c r="C30" s="152">
        <v>34740</v>
      </c>
    </row>
    <row r="31" spans="1:3">
      <c r="A31" s="20">
        <v>4</v>
      </c>
      <c r="B31" s="23" t="s">
        <v>27</v>
      </c>
      <c r="C31" s="152">
        <v>112419</v>
      </c>
    </row>
    <row r="32" spans="1:3">
      <c r="A32" s="20">
        <v>5</v>
      </c>
      <c r="B32" s="23" t="s">
        <v>28</v>
      </c>
      <c r="C32" s="152">
        <v>26300</v>
      </c>
    </row>
    <row r="33" spans="1:3">
      <c r="A33" s="20">
        <v>6</v>
      </c>
      <c r="B33" s="23" t="s">
        <v>29</v>
      </c>
      <c r="C33" s="152">
        <v>61987</v>
      </c>
    </row>
    <row r="34" spans="1:3">
      <c r="A34" s="20">
        <v>7</v>
      </c>
      <c r="B34" s="23" t="s">
        <v>5</v>
      </c>
      <c r="C34" s="152">
        <v>796845</v>
      </c>
    </row>
    <row r="35" spans="1:3">
      <c r="A35" s="20">
        <v>8</v>
      </c>
      <c r="B35" s="23" t="s">
        <v>12</v>
      </c>
      <c r="C35" s="152">
        <v>77790</v>
      </c>
    </row>
    <row r="36" spans="1:3">
      <c r="A36" s="20">
        <v>9</v>
      </c>
      <c r="B36" s="23" t="s">
        <v>124</v>
      </c>
      <c r="C36" s="152">
        <v>691685</v>
      </c>
    </row>
    <row r="37" spans="1:3">
      <c r="A37" s="20">
        <v>10</v>
      </c>
      <c r="B37" s="23" t="s">
        <v>30</v>
      </c>
      <c r="C37" s="152">
        <v>276982</v>
      </c>
    </row>
    <row r="38" spans="1:3" ht="33">
      <c r="A38" s="6" t="s">
        <v>14</v>
      </c>
      <c r="B38" s="7" t="s">
        <v>144</v>
      </c>
      <c r="C38" s="151">
        <v>23272</v>
      </c>
    </row>
    <row r="39" spans="1:3">
      <c r="A39" s="6" t="s">
        <v>15</v>
      </c>
      <c r="B39" s="7" t="s">
        <v>65</v>
      </c>
      <c r="C39" s="151">
        <v>1450</v>
      </c>
    </row>
    <row r="40" spans="1:3">
      <c r="A40" s="6" t="s">
        <v>34</v>
      </c>
      <c r="B40" s="7" t="s">
        <v>52</v>
      </c>
      <c r="C40" s="151">
        <v>470222</v>
      </c>
    </row>
    <row r="41" spans="1:3">
      <c r="A41" s="6" t="s">
        <v>35</v>
      </c>
      <c r="B41" s="7" t="s">
        <v>199</v>
      </c>
      <c r="C41" s="151">
        <v>1457450</v>
      </c>
    </row>
    <row r="42" spans="1:3">
      <c r="A42" s="10" t="s">
        <v>21</v>
      </c>
      <c r="B42" s="11" t="s">
        <v>56</v>
      </c>
      <c r="C42" s="153">
        <v>0</v>
      </c>
    </row>
  </sheetData>
  <mergeCells count="3">
    <mergeCell ref="A2:C2"/>
    <mergeCell ref="A3:C3"/>
    <mergeCell ref="A4:C4"/>
  </mergeCells>
  <pageMargins left="0.70866141732283505" right="0" top="0.74803149606299202" bottom="0.55118110236220497" header="0.31496062992126" footer="0.3149606299212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7"/>
  <sheetViews>
    <sheetView workbookViewId="0">
      <selection activeCell="F6" sqref="F6:F7"/>
    </sheetView>
  </sheetViews>
  <sheetFormatPr defaultRowHeight="12.75"/>
  <cols>
    <col min="1" max="1" width="4.85546875" style="161" customWidth="1"/>
    <col min="2" max="2" width="32.42578125" style="161" customWidth="1"/>
    <col min="3" max="5" width="13.7109375" style="161" customWidth="1"/>
    <col min="6" max="8" width="11.42578125" style="161" customWidth="1"/>
    <col min="9" max="9" width="13.5703125" style="161" customWidth="1"/>
    <col min="10" max="11" width="11.42578125" style="161" customWidth="1"/>
    <col min="12" max="12" width="9" style="161" customWidth="1"/>
    <col min="13" max="13" width="11.42578125" style="161" customWidth="1"/>
    <col min="14" max="16384" width="9.140625" style="161"/>
  </cols>
  <sheetData>
    <row r="1" spans="1:13" ht="18.75">
      <c r="A1" s="168" t="s">
        <v>298</v>
      </c>
      <c r="K1" s="149" t="s">
        <v>378</v>
      </c>
    </row>
    <row r="3" spans="1:13" ht="15.75">
      <c r="A3" s="483" t="s">
        <v>292</v>
      </c>
      <c r="B3" s="483"/>
      <c r="C3" s="483"/>
      <c r="D3" s="483"/>
      <c r="E3" s="483"/>
      <c r="F3" s="483"/>
      <c r="G3" s="483"/>
      <c r="H3" s="483"/>
      <c r="I3" s="483"/>
      <c r="J3" s="483"/>
      <c r="K3" s="483"/>
      <c r="L3" s="483"/>
      <c r="M3" s="483"/>
    </row>
    <row r="4" spans="1:13" ht="15.75">
      <c r="A4" s="471" t="s">
        <v>296</v>
      </c>
      <c r="B4" s="471"/>
      <c r="C4" s="471"/>
      <c r="D4" s="471"/>
      <c r="E4" s="471"/>
      <c r="F4" s="471"/>
      <c r="G4" s="471"/>
      <c r="H4" s="471"/>
      <c r="I4" s="471"/>
      <c r="J4" s="471"/>
      <c r="K4" s="471"/>
      <c r="L4" s="471"/>
      <c r="M4" s="471"/>
    </row>
    <row r="5" spans="1:13">
      <c r="L5" s="162" t="s">
        <v>16</v>
      </c>
    </row>
    <row r="6" spans="1:13" ht="27.75" customHeight="1">
      <c r="A6" s="484" t="s">
        <v>0</v>
      </c>
      <c r="B6" s="484" t="s">
        <v>197</v>
      </c>
      <c r="C6" s="484" t="s">
        <v>99</v>
      </c>
      <c r="D6" s="484" t="s">
        <v>207</v>
      </c>
      <c r="E6" s="484" t="s">
        <v>208</v>
      </c>
      <c r="F6" s="484" t="s">
        <v>379</v>
      </c>
      <c r="G6" s="484" t="s">
        <v>187</v>
      </c>
      <c r="H6" s="484" t="s">
        <v>198</v>
      </c>
      <c r="I6" s="484" t="s">
        <v>199</v>
      </c>
      <c r="J6" s="484" t="s">
        <v>200</v>
      </c>
      <c r="K6" s="484"/>
      <c r="L6" s="484"/>
      <c r="M6" s="484" t="s">
        <v>201</v>
      </c>
    </row>
    <row r="7" spans="1:13" ht="73.5" customHeight="1">
      <c r="A7" s="484"/>
      <c r="B7" s="484"/>
      <c r="C7" s="484"/>
      <c r="D7" s="484"/>
      <c r="E7" s="484"/>
      <c r="F7" s="484"/>
      <c r="G7" s="484"/>
      <c r="H7" s="484"/>
      <c r="I7" s="484"/>
      <c r="J7" s="157" t="s">
        <v>99</v>
      </c>
      <c r="K7" s="157" t="s">
        <v>100</v>
      </c>
      <c r="L7" s="157" t="s">
        <v>51</v>
      </c>
      <c r="M7" s="484"/>
    </row>
    <row r="8" spans="1:13" ht="15.75">
      <c r="A8" s="158" t="s">
        <v>1</v>
      </c>
      <c r="B8" s="158" t="s">
        <v>2</v>
      </c>
      <c r="C8" s="159">
        <v>1</v>
      </c>
      <c r="D8" s="159">
        <v>2</v>
      </c>
      <c r="E8" s="159">
        <v>3</v>
      </c>
      <c r="F8" s="159">
        <v>4</v>
      </c>
      <c r="G8" s="159">
        <v>5</v>
      </c>
      <c r="H8" s="159">
        <v>6</v>
      </c>
      <c r="I8" s="159">
        <v>7</v>
      </c>
      <c r="J8" s="159" t="s">
        <v>237</v>
      </c>
      <c r="K8" s="159">
        <v>9</v>
      </c>
      <c r="L8" s="159">
        <v>10</v>
      </c>
      <c r="M8" s="159">
        <v>11</v>
      </c>
    </row>
    <row r="9" spans="1:13" s="160" customFormat="1" ht="15.75">
      <c r="A9" s="155"/>
      <c r="B9" s="156" t="s">
        <v>103</v>
      </c>
      <c r="C9" s="174">
        <f>'[3]Bieu 35'!C8</f>
        <v>13513594.060862139</v>
      </c>
      <c r="D9" s="174">
        <f>'[3]Bieu 35'!D8</f>
        <v>4393138</v>
      </c>
      <c r="E9" s="174">
        <f>'[3]Bieu 35'!E8</f>
        <v>7168062.0608621389</v>
      </c>
      <c r="F9" s="174">
        <f>'[3]Bieu 35'!F8</f>
        <v>23272</v>
      </c>
      <c r="G9" s="174">
        <f>'[3]Bieu 35'!G8</f>
        <v>1450</v>
      </c>
      <c r="H9" s="174">
        <f>'[3]Bieu 35'!H8</f>
        <v>470222</v>
      </c>
      <c r="I9" s="174">
        <f>'[3]Bieu 35'!I8</f>
        <v>1457450</v>
      </c>
      <c r="J9" s="163">
        <f>'[3]Bieu 35'!J8</f>
        <v>0</v>
      </c>
      <c r="K9" s="163">
        <f>'[3]Bieu 35'!K8</f>
        <v>0</v>
      </c>
      <c r="L9" s="163">
        <f>'[3]Bieu 35'!L8</f>
        <v>0</v>
      </c>
      <c r="M9" s="163">
        <f>'[3]Bieu 35'!M8</f>
        <v>0</v>
      </c>
    </row>
    <row r="10" spans="1:13" ht="15.75">
      <c r="A10" s="53" t="s">
        <v>3</v>
      </c>
      <c r="B10" s="54" t="s">
        <v>202</v>
      </c>
      <c r="C10" s="175">
        <f>'[3]Bieu 35'!C9</f>
        <v>8431740.8808621392</v>
      </c>
      <c r="D10" s="175">
        <f>'[3]Bieu 35'!D9</f>
        <v>3715675</v>
      </c>
      <c r="E10" s="175">
        <f>'[3]Bieu 35'!E9</f>
        <v>4716065.8808621392</v>
      </c>
      <c r="F10" s="175"/>
      <c r="G10" s="175"/>
      <c r="H10" s="175"/>
      <c r="I10" s="175"/>
      <c r="J10" s="152"/>
      <c r="K10" s="152"/>
      <c r="L10" s="152"/>
      <c r="M10" s="152"/>
    </row>
    <row r="11" spans="1:13" ht="15.75">
      <c r="A11" s="164">
        <v>1</v>
      </c>
      <c r="B11" s="69" t="s">
        <v>160</v>
      </c>
      <c r="C11" s="175">
        <f>'[3]Bieu 35'!C10</f>
        <v>16359.673999999999</v>
      </c>
      <c r="D11" s="175">
        <f>'[3]Bieu 35'!D10</f>
        <v>0</v>
      </c>
      <c r="E11" s="175">
        <f>'[3]Bieu 35'!E10</f>
        <v>16359.673999999999</v>
      </c>
      <c r="F11" s="20"/>
      <c r="G11" s="20"/>
      <c r="H11" s="20"/>
      <c r="I11" s="20"/>
      <c r="J11" s="152"/>
      <c r="K11" s="152"/>
      <c r="L11" s="152"/>
      <c r="M11" s="164"/>
    </row>
    <row r="12" spans="1:13" ht="15.75">
      <c r="A12" s="164">
        <v>2</v>
      </c>
      <c r="B12" s="69" t="s">
        <v>161</v>
      </c>
      <c r="C12" s="175">
        <f>'[3]Bieu 35'!C11</f>
        <v>27702.2408</v>
      </c>
      <c r="D12" s="175">
        <f>'[3]Bieu 35'!D11</f>
        <v>0</v>
      </c>
      <c r="E12" s="175">
        <f>'[3]Bieu 35'!E11</f>
        <v>27702.2408</v>
      </c>
      <c r="F12" s="20"/>
      <c r="G12" s="20"/>
      <c r="H12" s="20"/>
      <c r="I12" s="20"/>
      <c r="J12" s="152"/>
      <c r="K12" s="152"/>
      <c r="L12" s="152"/>
      <c r="M12" s="164"/>
    </row>
    <row r="13" spans="1:13" ht="15.75">
      <c r="A13" s="164">
        <v>3</v>
      </c>
      <c r="B13" s="69" t="s">
        <v>290</v>
      </c>
      <c r="C13" s="175">
        <f>'[3]Bieu 35'!C12</f>
        <v>101934.18498400001</v>
      </c>
      <c r="D13" s="175">
        <f>'[3]Bieu 35'!D12</f>
        <v>0</v>
      </c>
      <c r="E13" s="175">
        <f>'[3]Bieu 35'!E12</f>
        <v>101934.18498400001</v>
      </c>
      <c r="F13" s="20"/>
      <c r="G13" s="20"/>
      <c r="H13" s="20"/>
      <c r="I13" s="20"/>
      <c r="J13" s="152"/>
      <c r="K13" s="152"/>
      <c r="L13" s="152"/>
      <c r="M13" s="164"/>
    </row>
    <row r="14" spans="1:13" ht="15.75">
      <c r="A14" s="164">
        <v>4</v>
      </c>
      <c r="B14" s="69" t="s">
        <v>273</v>
      </c>
      <c r="C14" s="175">
        <f>'[3]Bieu 35'!C13</f>
        <v>123832.79720000003</v>
      </c>
      <c r="D14" s="175">
        <f>'[3]Bieu 35'!D13</f>
        <v>0</v>
      </c>
      <c r="E14" s="175">
        <f>'[3]Bieu 35'!E13</f>
        <v>123832.79720000003</v>
      </c>
      <c r="F14" s="20"/>
      <c r="G14" s="20"/>
      <c r="H14" s="20"/>
      <c r="I14" s="20"/>
      <c r="J14" s="152"/>
      <c r="K14" s="152"/>
      <c r="L14" s="152"/>
      <c r="M14" s="164"/>
    </row>
    <row r="15" spans="1:13" ht="31.5">
      <c r="A15" s="164">
        <v>5</v>
      </c>
      <c r="B15" s="69" t="s">
        <v>162</v>
      </c>
      <c r="C15" s="175">
        <f>'[3]Bieu 35'!C14</f>
        <v>134406.43119999999</v>
      </c>
      <c r="D15" s="175">
        <f>'[3]Bieu 35'!D14</f>
        <v>0</v>
      </c>
      <c r="E15" s="175">
        <f>'[3]Bieu 35'!E14</f>
        <v>134406.43119999999</v>
      </c>
      <c r="F15" s="20"/>
      <c r="G15" s="20"/>
      <c r="H15" s="20"/>
      <c r="I15" s="20"/>
      <c r="J15" s="152"/>
      <c r="K15" s="152"/>
      <c r="L15" s="152"/>
      <c r="M15" s="164"/>
    </row>
    <row r="16" spans="1:13" ht="15.75">
      <c r="A16" s="164">
        <v>6</v>
      </c>
      <c r="B16" s="69" t="s">
        <v>163</v>
      </c>
      <c r="C16" s="175">
        <f>'[3]Bieu 35'!C15</f>
        <v>11000.356800000001</v>
      </c>
      <c r="D16" s="175">
        <f>'[3]Bieu 35'!D15</f>
        <v>0</v>
      </c>
      <c r="E16" s="175">
        <f>'[3]Bieu 35'!E15</f>
        <v>11000.356800000001</v>
      </c>
      <c r="F16" s="20"/>
      <c r="G16" s="20"/>
      <c r="H16" s="20"/>
      <c r="I16" s="20"/>
      <c r="J16" s="152"/>
      <c r="K16" s="152"/>
      <c r="L16" s="152"/>
      <c r="M16" s="164"/>
    </row>
    <row r="17" spans="1:13" ht="15.75">
      <c r="A17" s="164">
        <v>7</v>
      </c>
      <c r="B17" s="69" t="s">
        <v>164</v>
      </c>
      <c r="C17" s="175">
        <f>'[3]Bieu 35'!C16</f>
        <v>9172.5031999999992</v>
      </c>
      <c r="D17" s="175">
        <f>'[3]Bieu 35'!D16</f>
        <v>0</v>
      </c>
      <c r="E17" s="175">
        <f>'[3]Bieu 35'!E16</f>
        <v>9172.5031999999992</v>
      </c>
      <c r="F17" s="20"/>
      <c r="G17" s="20"/>
      <c r="H17" s="20"/>
      <c r="I17" s="20"/>
      <c r="J17" s="152"/>
      <c r="K17" s="152"/>
      <c r="L17" s="152"/>
      <c r="M17" s="164"/>
    </row>
    <row r="18" spans="1:13" ht="15.75">
      <c r="A18" s="164">
        <v>8</v>
      </c>
      <c r="B18" s="69" t="s">
        <v>165</v>
      </c>
      <c r="C18" s="175">
        <f>'[3]Bieu 35'!C17</f>
        <v>50568.080399999999</v>
      </c>
      <c r="D18" s="175">
        <f>'[3]Bieu 35'!D17</f>
        <v>0</v>
      </c>
      <c r="E18" s="175">
        <f>'[3]Bieu 35'!E17</f>
        <v>50568.080399999999</v>
      </c>
      <c r="F18" s="20"/>
      <c r="G18" s="20"/>
      <c r="H18" s="20"/>
      <c r="I18" s="20"/>
      <c r="J18" s="152"/>
      <c r="K18" s="152"/>
      <c r="L18" s="152"/>
      <c r="M18" s="164"/>
    </row>
    <row r="19" spans="1:13" ht="15.75">
      <c r="A19" s="164">
        <v>9</v>
      </c>
      <c r="B19" s="69" t="s">
        <v>166</v>
      </c>
      <c r="C19" s="175">
        <f>'[3]Bieu 35'!C18</f>
        <v>476617.70199999999</v>
      </c>
      <c r="D19" s="175">
        <f>'[3]Bieu 35'!D18</f>
        <v>0</v>
      </c>
      <c r="E19" s="175">
        <f>'[3]Bieu 35'!E18</f>
        <v>476617.70199999999</v>
      </c>
      <c r="F19" s="20"/>
      <c r="G19" s="20"/>
      <c r="H19" s="20"/>
      <c r="I19" s="20"/>
      <c r="J19" s="152"/>
      <c r="K19" s="152"/>
      <c r="L19" s="152"/>
      <c r="M19" s="164"/>
    </row>
    <row r="20" spans="1:13" ht="15.75">
      <c r="A20" s="164">
        <v>10</v>
      </c>
      <c r="B20" s="69" t="s">
        <v>167</v>
      </c>
      <c r="C20" s="175">
        <f>'[3]Bieu 35'!C19</f>
        <v>9108.4607840000008</v>
      </c>
      <c r="D20" s="175">
        <f>'[3]Bieu 35'!D19</f>
        <v>0</v>
      </c>
      <c r="E20" s="175">
        <f>'[3]Bieu 35'!E19</f>
        <v>9108.4607840000008</v>
      </c>
      <c r="F20" s="20"/>
      <c r="G20" s="20"/>
      <c r="H20" s="20"/>
      <c r="I20" s="20"/>
      <c r="J20" s="152"/>
      <c r="K20" s="152"/>
      <c r="L20" s="152"/>
      <c r="M20" s="164"/>
    </row>
    <row r="21" spans="1:13" ht="15.75">
      <c r="A21" s="164">
        <v>11</v>
      </c>
      <c r="B21" s="69" t="s">
        <v>168</v>
      </c>
      <c r="C21" s="175">
        <f>'[3]Bieu 35'!C20</f>
        <v>104048.16439999999</v>
      </c>
      <c r="D21" s="175">
        <f>'[3]Bieu 35'!D20</f>
        <v>0</v>
      </c>
      <c r="E21" s="175">
        <f>'[3]Bieu 35'!E20</f>
        <v>104048.16439999999</v>
      </c>
      <c r="F21" s="20"/>
      <c r="G21" s="20"/>
      <c r="H21" s="20"/>
      <c r="I21" s="20"/>
      <c r="J21" s="152"/>
      <c r="K21" s="152"/>
      <c r="L21" s="152"/>
      <c r="M21" s="164"/>
    </row>
    <row r="22" spans="1:13" ht="15.75">
      <c r="A22" s="164">
        <v>12</v>
      </c>
      <c r="B22" s="69" t="s">
        <v>169</v>
      </c>
      <c r="C22" s="175">
        <f>'[3]Bieu 35'!C21</f>
        <v>638502.58091965853</v>
      </c>
      <c r="D22" s="175">
        <f>'[3]Bieu 35'!D21</f>
        <v>0</v>
      </c>
      <c r="E22" s="175">
        <f>'[3]Bieu 35'!E21</f>
        <v>638502.58091965853</v>
      </c>
      <c r="F22" s="20"/>
      <c r="G22" s="20"/>
      <c r="H22" s="20"/>
      <c r="I22" s="20"/>
      <c r="J22" s="152"/>
      <c r="K22" s="152"/>
      <c r="L22" s="152"/>
      <c r="M22" s="164"/>
    </row>
    <row r="23" spans="1:13" ht="15.75">
      <c r="A23" s="164">
        <v>13</v>
      </c>
      <c r="B23" s="69" t="s">
        <v>170</v>
      </c>
      <c r="C23" s="175">
        <f>'[3]Bieu 35'!C22</f>
        <v>38128.296400000007</v>
      </c>
      <c r="D23" s="175">
        <f>'[3]Bieu 35'!D22</f>
        <v>0</v>
      </c>
      <c r="E23" s="175">
        <f>'[3]Bieu 35'!E22</f>
        <v>38128.296400000007</v>
      </c>
      <c r="F23" s="20"/>
      <c r="G23" s="20"/>
      <c r="H23" s="20"/>
      <c r="I23" s="20"/>
      <c r="J23" s="152"/>
      <c r="K23" s="152"/>
      <c r="L23" s="152"/>
      <c r="M23" s="164"/>
    </row>
    <row r="24" spans="1:13" ht="15.75">
      <c r="A24" s="164">
        <v>14</v>
      </c>
      <c r="B24" s="69" t="s">
        <v>171</v>
      </c>
      <c r="C24" s="175">
        <f>'[3]Bieu 35'!C23</f>
        <v>37170.241199999997</v>
      </c>
      <c r="D24" s="175">
        <f>'[3]Bieu 35'!D23</f>
        <v>0</v>
      </c>
      <c r="E24" s="175">
        <f>'[3]Bieu 35'!E23</f>
        <v>37170.241199999997</v>
      </c>
      <c r="F24" s="20"/>
      <c r="G24" s="20"/>
      <c r="H24" s="20"/>
      <c r="I24" s="20"/>
      <c r="J24" s="152"/>
      <c r="K24" s="152"/>
      <c r="L24" s="152"/>
      <c r="M24" s="164"/>
    </row>
    <row r="25" spans="1:13" ht="15.75">
      <c r="A25" s="164">
        <v>15</v>
      </c>
      <c r="B25" s="69" t="s">
        <v>172</v>
      </c>
      <c r="C25" s="175">
        <f>'[3]Bieu 35'!C24</f>
        <v>26278.846000000001</v>
      </c>
      <c r="D25" s="175">
        <f>'[3]Bieu 35'!D24</f>
        <v>0</v>
      </c>
      <c r="E25" s="175">
        <f>'[3]Bieu 35'!E24</f>
        <v>26278.846000000001</v>
      </c>
      <c r="F25" s="20"/>
      <c r="G25" s="20"/>
      <c r="H25" s="20"/>
      <c r="I25" s="20"/>
      <c r="J25" s="152"/>
      <c r="K25" s="152"/>
      <c r="L25" s="152"/>
      <c r="M25" s="164"/>
    </row>
    <row r="26" spans="1:13" ht="15.75">
      <c r="A26" s="164">
        <v>16</v>
      </c>
      <c r="B26" s="69" t="s">
        <v>173</v>
      </c>
      <c r="C26" s="175">
        <f>'[3]Bieu 35'!C25</f>
        <v>13139.782800000001</v>
      </c>
      <c r="D26" s="175">
        <f>'[3]Bieu 35'!D25</f>
        <v>0</v>
      </c>
      <c r="E26" s="175">
        <f>'[3]Bieu 35'!E25</f>
        <v>13139.782800000001</v>
      </c>
      <c r="F26" s="20"/>
      <c r="G26" s="20"/>
      <c r="H26" s="20"/>
      <c r="I26" s="20"/>
      <c r="J26" s="152"/>
      <c r="K26" s="152"/>
      <c r="L26" s="152"/>
      <c r="M26" s="164"/>
    </row>
    <row r="27" spans="1:13" ht="15.75">
      <c r="A27" s="164">
        <v>17</v>
      </c>
      <c r="B27" s="69" t="s">
        <v>174</v>
      </c>
      <c r="C27" s="175">
        <f>'[3]Bieu 35'!C26</f>
        <v>96715.629999999976</v>
      </c>
      <c r="D27" s="175">
        <f>'[3]Bieu 35'!D26</f>
        <v>0</v>
      </c>
      <c r="E27" s="175">
        <f>'[3]Bieu 35'!E26</f>
        <v>96715.629999999976</v>
      </c>
      <c r="F27" s="20"/>
      <c r="G27" s="20"/>
      <c r="H27" s="20"/>
      <c r="I27" s="20"/>
      <c r="J27" s="152"/>
      <c r="K27" s="152"/>
      <c r="L27" s="152"/>
      <c r="M27" s="164"/>
    </row>
    <row r="28" spans="1:13" ht="15.75">
      <c r="A28" s="164">
        <v>18</v>
      </c>
      <c r="B28" s="69" t="s">
        <v>175</v>
      </c>
      <c r="C28" s="175">
        <f>'[3]Bieu 35'!C27</f>
        <v>15489.786400000001</v>
      </c>
      <c r="D28" s="175">
        <f>'[3]Bieu 35'!D27</f>
        <v>0</v>
      </c>
      <c r="E28" s="175">
        <f>'[3]Bieu 35'!E27</f>
        <v>15489.786400000001</v>
      </c>
      <c r="F28" s="20"/>
      <c r="G28" s="20"/>
      <c r="H28" s="20"/>
      <c r="I28" s="20"/>
      <c r="J28" s="152"/>
      <c r="K28" s="152"/>
      <c r="L28" s="152"/>
      <c r="M28" s="164"/>
    </row>
    <row r="29" spans="1:13" ht="15.75">
      <c r="A29" s="164">
        <v>19</v>
      </c>
      <c r="B29" s="69" t="s">
        <v>176</v>
      </c>
      <c r="C29" s="175">
        <f>'[3]Bieu 35'!C28</f>
        <v>11399.843199999999</v>
      </c>
      <c r="D29" s="175">
        <f>'[3]Bieu 35'!D28</f>
        <v>0</v>
      </c>
      <c r="E29" s="175">
        <f>'[3]Bieu 35'!E28</f>
        <v>11399.843199999999</v>
      </c>
      <c r="F29" s="20"/>
      <c r="G29" s="20"/>
      <c r="H29" s="20"/>
      <c r="I29" s="20"/>
      <c r="J29" s="152"/>
      <c r="K29" s="152"/>
      <c r="L29" s="152"/>
      <c r="M29" s="164"/>
    </row>
    <row r="30" spans="1:13" ht="15.75">
      <c r="A30" s="164">
        <v>20</v>
      </c>
      <c r="B30" s="69" t="s">
        <v>177</v>
      </c>
      <c r="C30" s="175">
        <f>'[3]Bieu 35'!C29</f>
        <v>10631.0952</v>
      </c>
      <c r="D30" s="175">
        <f>'[3]Bieu 35'!D29</f>
        <v>0</v>
      </c>
      <c r="E30" s="175">
        <f>'[3]Bieu 35'!E29</f>
        <v>10631.0952</v>
      </c>
      <c r="F30" s="20"/>
      <c r="G30" s="20"/>
      <c r="H30" s="20"/>
      <c r="I30" s="20"/>
      <c r="J30" s="152"/>
      <c r="K30" s="152"/>
      <c r="L30" s="152"/>
      <c r="M30" s="164"/>
    </row>
    <row r="31" spans="1:13" ht="15.75">
      <c r="A31" s="164">
        <v>21</v>
      </c>
      <c r="B31" s="69" t="s">
        <v>178</v>
      </c>
      <c r="C31" s="175">
        <f>'[3]Bieu 35'!C30</f>
        <v>11805.7896</v>
      </c>
      <c r="D31" s="175">
        <f>'[3]Bieu 35'!D30</f>
        <v>0</v>
      </c>
      <c r="E31" s="175">
        <f>'[3]Bieu 35'!E30</f>
        <v>11805.7896</v>
      </c>
      <c r="F31" s="20"/>
      <c r="G31" s="20"/>
      <c r="H31" s="20"/>
      <c r="I31" s="20"/>
      <c r="J31" s="152"/>
      <c r="K31" s="152"/>
      <c r="L31" s="152"/>
      <c r="M31" s="164"/>
    </row>
    <row r="32" spans="1:13" ht="15.75">
      <c r="A32" s="164">
        <v>22</v>
      </c>
      <c r="B32" s="69" t="s">
        <v>274</v>
      </c>
      <c r="C32" s="175">
        <f>'[3]Bieu 35'!C31</f>
        <v>6757.116</v>
      </c>
      <c r="D32" s="175">
        <f>'[3]Bieu 35'!D31</f>
        <v>0</v>
      </c>
      <c r="E32" s="175">
        <f>'[3]Bieu 35'!E31</f>
        <v>6757.116</v>
      </c>
      <c r="F32" s="20"/>
      <c r="G32" s="20"/>
      <c r="H32" s="20"/>
      <c r="I32" s="20"/>
      <c r="J32" s="152"/>
      <c r="K32" s="152"/>
      <c r="L32" s="152"/>
      <c r="M32" s="164"/>
    </row>
    <row r="33" spans="1:13" ht="15.75">
      <c r="A33" s="164">
        <v>23</v>
      </c>
      <c r="B33" s="69" t="s">
        <v>189</v>
      </c>
      <c r="C33" s="175">
        <f>'[3]Bieu 35'!C32</f>
        <v>10096.746800000001</v>
      </c>
      <c r="D33" s="175">
        <f>'[3]Bieu 35'!D32</f>
        <v>0</v>
      </c>
      <c r="E33" s="175">
        <f>'[3]Bieu 35'!E32</f>
        <v>10096.746800000001</v>
      </c>
      <c r="F33" s="20"/>
      <c r="G33" s="20"/>
      <c r="H33" s="20"/>
      <c r="I33" s="20"/>
      <c r="J33" s="152"/>
      <c r="K33" s="152"/>
      <c r="L33" s="152"/>
      <c r="M33" s="164"/>
    </row>
    <row r="34" spans="1:13" ht="15.75">
      <c r="A34" s="164">
        <v>24</v>
      </c>
      <c r="B34" s="69" t="s">
        <v>179</v>
      </c>
      <c r="C34" s="175">
        <f>'[3]Bieu 35'!C33</f>
        <v>18243.053599999999</v>
      </c>
      <c r="D34" s="175">
        <f>'[3]Bieu 35'!D33</f>
        <v>0</v>
      </c>
      <c r="E34" s="175">
        <f>'[3]Bieu 35'!E33</f>
        <v>18243.053599999999</v>
      </c>
      <c r="F34" s="20"/>
      <c r="G34" s="20"/>
      <c r="H34" s="20"/>
      <c r="I34" s="20"/>
      <c r="J34" s="152"/>
      <c r="K34" s="152"/>
      <c r="L34" s="152"/>
      <c r="M34" s="164"/>
    </row>
    <row r="35" spans="1:13" ht="15.75">
      <c r="A35" s="164">
        <v>25</v>
      </c>
      <c r="B35" s="69" t="s">
        <v>275</v>
      </c>
      <c r="C35" s="175">
        <f>'[3]Bieu 35'!C34</f>
        <v>6176.5201999999999</v>
      </c>
      <c r="D35" s="175">
        <f>'[3]Bieu 35'!D34</f>
        <v>0</v>
      </c>
      <c r="E35" s="175">
        <f>'[3]Bieu 35'!E34</f>
        <v>6176.5201999999999</v>
      </c>
      <c r="F35" s="20"/>
      <c r="G35" s="20"/>
      <c r="H35" s="20"/>
      <c r="I35" s="20"/>
      <c r="J35" s="152"/>
      <c r="K35" s="152"/>
      <c r="L35" s="152"/>
      <c r="M35" s="164"/>
    </row>
    <row r="36" spans="1:13" ht="15.75">
      <c r="A36" s="164">
        <v>26</v>
      </c>
      <c r="B36" s="69" t="s">
        <v>276</v>
      </c>
      <c r="C36" s="175">
        <f>'[3]Bieu 35'!C35</f>
        <v>6387.8807999999999</v>
      </c>
      <c r="D36" s="175">
        <f>'[3]Bieu 35'!D35</f>
        <v>0</v>
      </c>
      <c r="E36" s="175">
        <f>'[3]Bieu 35'!E35</f>
        <v>6387.8807999999999</v>
      </c>
      <c r="F36" s="20"/>
      <c r="G36" s="20"/>
      <c r="H36" s="20"/>
      <c r="I36" s="20"/>
      <c r="J36" s="152"/>
      <c r="K36" s="152"/>
      <c r="L36" s="152"/>
      <c r="M36" s="164"/>
    </row>
    <row r="37" spans="1:13" ht="15.75">
      <c r="A37" s="164">
        <v>27</v>
      </c>
      <c r="B37" s="69" t="s">
        <v>284</v>
      </c>
      <c r="C37" s="175">
        <f>'[3]Bieu 35'!C36</f>
        <v>2616.9984000000004</v>
      </c>
      <c r="D37" s="175">
        <f>'[3]Bieu 35'!D36</f>
        <v>0</v>
      </c>
      <c r="E37" s="175">
        <f>'[3]Bieu 35'!E36</f>
        <v>2616.9984000000004</v>
      </c>
      <c r="F37" s="20"/>
      <c r="G37" s="20"/>
      <c r="H37" s="20"/>
      <c r="I37" s="20"/>
      <c r="J37" s="152"/>
      <c r="K37" s="152"/>
      <c r="L37" s="152"/>
      <c r="M37" s="164"/>
    </row>
    <row r="38" spans="1:13" ht="15.75">
      <c r="A38" s="164">
        <v>28</v>
      </c>
      <c r="B38" s="69" t="s">
        <v>277</v>
      </c>
      <c r="C38" s="175">
        <f>'[3]Bieu 35'!C37</f>
        <v>1215</v>
      </c>
      <c r="D38" s="175">
        <f>'[3]Bieu 35'!D37</f>
        <v>0</v>
      </c>
      <c r="E38" s="175">
        <f>'[3]Bieu 35'!E37</f>
        <v>1215</v>
      </c>
      <c r="F38" s="20"/>
      <c r="G38" s="20"/>
      <c r="H38" s="20"/>
      <c r="I38" s="20"/>
      <c r="J38" s="152"/>
      <c r="K38" s="152"/>
      <c r="L38" s="152"/>
      <c r="M38" s="164"/>
    </row>
    <row r="39" spans="1:13" ht="15.75">
      <c r="A39" s="164">
        <v>29</v>
      </c>
      <c r="B39" s="69" t="s">
        <v>285</v>
      </c>
      <c r="C39" s="175">
        <f>'[3]Bieu 35'!C38</f>
        <v>23677.356</v>
      </c>
      <c r="D39" s="175">
        <f>'[3]Bieu 35'!D38</f>
        <v>0</v>
      </c>
      <c r="E39" s="175">
        <f>'[3]Bieu 35'!E38</f>
        <v>23677.356</v>
      </c>
      <c r="F39" s="20"/>
      <c r="G39" s="20"/>
      <c r="H39" s="20"/>
      <c r="I39" s="20"/>
      <c r="J39" s="152"/>
      <c r="K39" s="152"/>
      <c r="L39" s="152"/>
      <c r="M39" s="164"/>
    </row>
    <row r="40" spans="1:13" ht="15.75">
      <c r="A40" s="164">
        <v>30</v>
      </c>
      <c r="B40" s="69" t="s">
        <v>278</v>
      </c>
      <c r="C40" s="175">
        <f>'[3]Bieu 35'!C39</f>
        <v>16713.834000000003</v>
      </c>
      <c r="D40" s="175">
        <f>'[3]Bieu 35'!D39</f>
        <v>0</v>
      </c>
      <c r="E40" s="175">
        <f>'[3]Bieu 35'!E39</f>
        <v>16713.834000000003</v>
      </c>
      <c r="F40" s="20"/>
      <c r="G40" s="20"/>
      <c r="H40" s="20"/>
      <c r="I40" s="20"/>
      <c r="J40" s="152"/>
      <c r="K40" s="152"/>
      <c r="L40" s="152"/>
      <c r="M40" s="164"/>
    </row>
    <row r="41" spans="1:13" ht="15.75">
      <c r="A41" s="164">
        <v>31</v>
      </c>
      <c r="B41" s="69" t="s">
        <v>286</v>
      </c>
      <c r="C41" s="175">
        <f>'[3]Bieu 35'!C40</f>
        <v>25760.553</v>
      </c>
      <c r="D41" s="175">
        <f>'[3]Bieu 35'!D40</f>
        <v>0</v>
      </c>
      <c r="E41" s="175">
        <f>'[3]Bieu 35'!E40</f>
        <v>25760.553</v>
      </c>
      <c r="F41" s="20"/>
      <c r="G41" s="20"/>
      <c r="H41" s="20"/>
      <c r="I41" s="20"/>
      <c r="J41" s="152"/>
      <c r="K41" s="152"/>
      <c r="L41" s="152"/>
      <c r="M41" s="164"/>
    </row>
    <row r="42" spans="1:13" ht="15.75">
      <c r="A42" s="164">
        <v>32</v>
      </c>
      <c r="B42" s="69" t="s">
        <v>180</v>
      </c>
      <c r="C42" s="175">
        <f>'[3]Bieu 35'!C41</f>
        <v>10423</v>
      </c>
      <c r="D42" s="175">
        <f>'[3]Bieu 35'!D41</f>
        <v>0</v>
      </c>
      <c r="E42" s="175">
        <f>'[3]Bieu 35'!E41</f>
        <v>10423</v>
      </c>
      <c r="F42" s="20"/>
      <c r="G42" s="20"/>
      <c r="H42" s="20"/>
      <c r="I42" s="20"/>
      <c r="J42" s="152"/>
      <c r="K42" s="152"/>
      <c r="L42" s="152"/>
      <c r="M42" s="164"/>
    </row>
    <row r="43" spans="1:13" ht="15.75">
      <c r="A43" s="164">
        <v>33</v>
      </c>
      <c r="B43" s="69" t="s">
        <v>209</v>
      </c>
      <c r="C43" s="175">
        <f>'[3]Bieu 35'!C42</f>
        <v>12733.755000000001</v>
      </c>
      <c r="D43" s="175">
        <f>'[3]Bieu 35'!D42</f>
        <v>0</v>
      </c>
      <c r="E43" s="175">
        <f>'[3]Bieu 35'!E42</f>
        <v>12733.755000000001</v>
      </c>
      <c r="F43" s="20"/>
      <c r="G43" s="20"/>
      <c r="H43" s="20"/>
      <c r="I43" s="20"/>
      <c r="J43" s="152"/>
      <c r="K43" s="152"/>
      <c r="L43" s="152"/>
      <c r="M43" s="164"/>
    </row>
    <row r="44" spans="1:13" ht="15.75">
      <c r="A44" s="164">
        <v>34</v>
      </c>
      <c r="B44" s="69" t="s">
        <v>289</v>
      </c>
      <c r="C44" s="175">
        <f>'[3]Bieu 35'!C43</f>
        <v>4097.1399999999994</v>
      </c>
      <c r="D44" s="175">
        <f>'[3]Bieu 35'!D43</f>
        <v>0</v>
      </c>
      <c r="E44" s="175">
        <f>'[3]Bieu 35'!E43</f>
        <v>4097.1399999999994</v>
      </c>
      <c r="F44" s="20"/>
      <c r="G44" s="20"/>
      <c r="H44" s="20"/>
      <c r="I44" s="20"/>
      <c r="J44" s="152"/>
      <c r="K44" s="152"/>
      <c r="L44" s="152"/>
      <c r="M44" s="164"/>
    </row>
    <row r="45" spans="1:13" ht="15.75">
      <c r="A45" s="164">
        <v>35</v>
      </c>
      <c r="B45" s="70" t="s">
        <v>287</v>
      </c>
      <c r="C45" s="175">
        <f>'[3]Bieu 35'!C44</f>
        <v>22430</v>
      </c>
      <c r="D45" s="175">
        <f>'[3]Bieu 35'!D44</f>
        <v>0</v>
      </c>
      <c r="E45" s="175">
        <f>'[3]Bieu 35'!E44</f>
        <v>22430</v>
      </c>
      <c r="F45" s="20"/>
      <c r="G45" s="20"/>
      <c r="H45" s="20"/>
      <c r="I45" s="20"/>
      <c r="J45" s="152"/>
      <c r="K45" s="152"/>
      <c r="L45" s="152"/>
      <c r="M45" s="164"/>
    </row>
    <row r="46" spans="1:13" ht="15.75">
      <c r="A46" s="164">
        <v>36</v>
      </c>
      <c r="B46" s="71" t="s">
        <v>279</v>
      </c>
      <c r="C46" s="175">
        <f>'[3]Bieu 35'!C45</f>
        <v>151</v>
      </c>
      <c r="D46" s="175">
        <f>'[3]Bieu 35'!D45</f>
        <v>0</v>
      </c>
      <c r="E46" s="175">
        <f>'[3]Bieu 35'!E45</f>
        <v>151</v>
      </c>
      <c r="F46" s="20"/>
      <c r="G46" s="20"/>
      <c r="H46" s="20"/>
      <c r="I46" s="20"/>
      <c r="J46" s="152"/>
      <c r="K46" s="152"/>
      <c r="L46" s="152"/>
      <c r="M46" s="164"/>
    </row>
    <row r="47" spans="1:13" ht="15.75">
      <c r="A47" s="164">
        <v>37</v>
      </c>
      <c r="B47" s="44" t="s">
        <v>256</v>
      </c>
      <c r="C47" s="175">
        <f>'[3]Bieu 35'!C46</f>
        <v>2000</v>
      </c>
      <c r="D47" s="175">
        <f>'[3]Bieu 35'!D46</f>
        <v>0</v>
      </c>
      <c r="E47" s="175">
        <f>'[3]Bieu 35'!E46</f>
        <v>2000</v>
      </c>
      <c r="F47" s="20"/>
      <c r="G47" s="20"/>
      <c r="H47" s="20"/>
      <c r="I47" s="20"/>
      <c r="J47" s="152"/>
      <c r="K47" s="152"/>
      <c r="L47" s="152"/>
      <c r="M47" s="164"/>
    </row>
    <row r="48" spans="1:13" ht="15.75">
      <c r="A48" s="164">
        <v>38</v>
      </c>
      <c r="B48" s="37" t="s">
        <v>181</v>
      </c>
      <c r="C48" s="175">
        <f>'[3]Bieu 35'!C47</f>
        <v>16750</v>
      </c>
      <c r="D48" s="175">
        <f>'[3]Bieu 35'!D47</f>
        <v>0</v>
      </c>
      <c r="E48" s="175">
        <f>'[3]Bieu 35'!E47</f>
        <v>16750</v>
      </c>
      <c r="F48" s="20"/>
      <c r="G48" s="20"/>
      <c r="H48" s="20"/>
      <c r="I48" s="20"/>
      <c r="J48" s="152"/>
      <c r="K48" s="152"/>
      <c r="L48" s="152"/>
      <c r="M48" s="164"/>
    </row>
    <row r="49" spans="1:13" ht="15.75">
      <c r="A49" s="164">
        <v>39</v>
      </c>
      <c r="B49" s="37" t="s">
        <v>182</v>
      </c>
      <c r="C49" s="175">
        <f>'[3]Bieu 35'!C48</f>
        <v>50600</v>
      </c>
      <c r="D49" s="175">
        <f>'[3]Bieu 35'!D48</f>
        <v>0</v>
      </c>
      <c r="E49" s="175">
        <f>'[3]Bieu 35'!E48</f>
        <v>50600</v>
      </c>
      <c r="F49" s="20"/>
      <c r="G49" s="20"/>
      <c r="H49" s="20"/>
      <c r="I49" s="20"/>
      <c r="J49" s="152"/>
      <c r="K49" s="152"/>
      <c r="L49" s="152"/>
      <c r="M49" s="164"/>
    </row>
    <row r="50" spans="1:13" ht="15.75">
      <c r="A50" s="164">
        <v>40</v>
      </c>
      <c r="B50" s="37" t="s">
        <v>188</v>
      </c>
      <c r="C50" s="175">
        <f>'[3]Bieu 35'!C49</f>
        <v>31026</v>
      </c>
      <c r="D50" s="175">
        <f>'[3]Bieu 35'!D49</f>
        <v>0</v>
      </c>
      <c r="E50" s="175">
        <f>'[3]Bieu 35'!E49</f>
        <v>31026</v>
      </c>
      <c r="F50" s="20"/>
      <c r="G50" s="20"/>
      <c r="H50" s="20"/>
      <c r="I50" s="20"/>
      <c r="J50" s="152"/>
      <c r="K50" s="152"/>
      <c r="L50" s="152"/>
      <c r="M50" s="164"/>
    </row>
    <row r="51" spans="1:13" ht="15.75">
      <c r="A51" s="164">
        <v>41</v>
      </c>
      <c r="B51" s="37" t="s">
        <v>257</v>
      </c>
      <c r="C51" s="175">
        <f>'[3]Bieu 35'!C50</f>
        <v>480</v>
      </c>
      <c r="D51" s="175">
        <f>'[3]Bieu 35'!D50</f>
        <v>0</v>
      </c>
      <c r="E51" s="175">
        <f>'[3]Bieu 35'!E50</f>
        <v>480</v>
      </c>
      <c r="F51" s="20"/>
      <c r="G51" s="20"/>
      <c r="H51" s="20"/>
      <c r="I51" s="20"/>
      <c r="J51" s="152"/>
      <c r="K51" s="152"/>
      <c r="L51" s="152"/>
      <c r="M51" s="164"/>
    </row>
    <row r="52" spans="1:13" ht="15.75">
      <c r="A52" s="164">
        <v>42</v>
      </c>
      <c r="B52" s="37" t="s">
        <v>183</v>
      </c>
      <c r="C52" s="175">
        <f>'[3]Bieu 35'!C51</f>
        <v>404012</v>
      </c>
      <c r="D52" s="175">
        <f>'[3]Bieu 35'!D51</f>
        <v>0</v>
      </c>
      <c r="E52" s="175">
        <f>'[3]Bieu 35'!E51</f>
        <v>404012</v>
      </c>
      <c r="F52" s="20"/>
      <c r="G52" s="20"/>
      <c r="H52" s="20"/>
      <c r="I52" s="20"/>
      <c r="J52" s="152"/>
      <c r="K52" s="152"/>
      <c r="L52" s="152"/>
      <c r="M52" s="164"/>
    </row>
    <row r="53" spans="1:13" ht="31.5">
      <c r="A53" s="164">
        <v>43</v>
      </c>
      <c r="B53" s="45" t="s">
        <v>255</v>
      </c>
      <c r="C53" s="175">
        <f>'[3]Bieu 35'!C52</f>
        <v>46570</v>
      </c>
      <c r="D53" s="175">
        <f>'[3]Bieu 35'!D52</f>
        <v>0</v>
      </c>
      <c r="E53" s="175">
        <f>'[3]Bieu 35'!E52</f>
        <v>46570</v>
      </c>
      <c r="F53" s="20"/>
      <c r="G53" s="20"/>
      <c r="H53" s="20"/>
      <c r="I53" s="20"/>
      <c r="J53" s="152"/>
      <c r="K53" s="152"/>
      <c r="L53" s="152"/>
      <c r="M53" s="164"/>
    </row>
    <row r="54" spans="1:13" ht="15.75">
      <c r="A54" s="164">
        <v>44</v>
      </c>
      <c r="B54" s="44" t="s">
        <v>191</v>
      </c>
      <c r="C54" s="175">
        <f>'[3]Bieu 35'!C53</f>
        <v>81000</v>
      </c>
      <c r="D54" s="175">
        <f>'[3]Bieu 35'!D53</f>
        <v>81000</v>
      </c>
      <c r="E54" s="175">
        <f>'[3]Bieu 35'!E53</f>
        <v>0</v>
      </c>
      <c r="F54" s="20"/>
      <c r="G54" s="20"/>
      <c r="H54" s="20"/>
      <c r="I54" s="20"/>
      <c r="J54" s="152"/>
      <c r="K54" s="152"/>
      <c r="L54" s="152"/>
      <c r="M54" s="164"/>
    </row>
    <row r="55" spans="1:13" ht="31.5">
      <c r="A55" s="53"/>
      <c r="B55" s="60" t="s">
        <v>210</v>
      </c>
      <c r="C55" s="175">
        <f>'[3]Bieu 35'!C54</f>
        <v>7000</v>
      </c>
      <c r="D55" s="175">
        <f>'[3]Bieu 35'!D54</f>
        <v>7000</v>
      </c>
      <c r="E55" s="175">
        <f>'[3]Bieu 35'!E54</f>
        <v>0</v>
      </c>
      <c r="F55" s="20"/>
      <c r="G55" s="20"/>
      <c r="H55" s="20"/>
      <c r="I55" s="20"/>
      <c r="J55" s="152"/>
      <c r="K55" s="152"/>
      <c r="L55" s="152"/>
      <c r="M55" s="164"/>
    </row>
    <row r="56" spans="1:13" ht="31.5">
      <c r="A56" s="53"/>
      <c r="B56" s="60" t="s">
        <v>242</v>
      </c>
      <c r="C56" s="175">
        <f>'[3]Bieu 35'!C55</f>
        <v>7000</v>
      </c>
      <c r="D56" s="175">
        <f>'[3]Bieu 35'!D55</f>
        <v>7000</v>
      </c>
      <c r="E56" s="175">
        <f>'[3]Bieu 35'!E55</f>
        <v>0</v>
      </c>
      <c r="F56" s="20"/>
      <c r="G56" s="20"/>
      <c r="H56" s="20"/>
      <c r="I56" s="20"/>
      <c r="J56" s="152"/>
      <c r="K56" s="152"/>
      <c r="L56" s="152"/>
      <c r="M56" s="164"/>
    </row>
    <row r="57" spans="1:13" ht="31.5">
      <c r="A57" s="53"/>
      <c r="B57" s="60" t="s">
        <v>252</v>
      </c>
      <c r="C57" s="175">
        <f>'[3]Bieu 35'!C56</f>
        <v>7000</v>
      </c>
      <c r="D57" s="175">
        <f>'[3]Bieu 35'!D56</f>
        <v>7000</v>
      </c>
      <c r="E57" s="175">
        <f>'[3]Bieu 35'!E56</f>
        <v>0</v>
      </c>
      <c r="F57" s="20"/>
      <c r="G57" s="20"/>
      <c r="H57" s="20"/>
      <c r="I57" s="20"/>
      <c r="J57" s="152"/>
      <c r="K57" s="152"/>
      <c r="L57" s="152"/>
      <c r="M57" s="164"/>
    </row>
    <row r="58" spans="1:13" ht="31.5">
      <c r="A58" s="53"/>
      <c r="B58" s="60" t="s">
        <v>211</v>
      </c>
      <c r="C58" s="175">
        <f>'[3]Bieu 35'!C57</f>
        <v>60000</v>
      </c>
      <c r="D58" s="175">
        <f>'[3]Bieu 35'!D57</f>
        <v>60000</v>
      </c>
      <c r="E58" s="175">
        <f>'[3]Bieu 35'!E57</f>
        <v>0</v>
      </c>
      <c r="F58" s="20"/>
      <c r="G58" s="20"/>
      <c r="H58" s="20"/>
      <c r="I58" s="20"/>
      <c r="J58" s="152"/>
      <c r="K58" s="152"/>
      <c r="L58" s="152"/>
      <c r="M58" s="164"/>
    </row>
    <row r="59" spans="1:13" ht="15.75">
      <c r="A59" s="164">
        <v>45</v>
      </c>
      <c r="B59" s="45" t="s">
        <v>192</v>
      </c>
      <c r="C59" s="175">
        <f>'[3]Bieu 35'!C59</f>
        <v>17200</v>
      </c>
      <c r="D59" s="175">
        <f>'[3]Bieu 35'!D59</f>
        <v>0</v>
      </c>
      <c r="E59" s="175">
        <f>'[3]Bieu 35'!E59</f>
        <v>17200</v>
      </c>
      <c r="F59" s="20"/>
      <c r="G59" s="20"/>
      <c r="H59" s="20"/>
      <c r="I59" s="20"/>
      <c r="J59" s="152"/>
      <c r="K59" s="152"/>
      <c r="L59" s="152"/>
      <c r="M59" s="164"/>
    </row>
    <row r="60" spans="1:13" ht="31.5">
      <c r="A60" s="164">
        <v>46</v>
      </c>
      <c r="B60" s="43" t="s">
        <v>253</v>
      </c>
      <c r="C60" s="175">
        <f>'[3]Bieu 35'!C60</f>
        <v>500</v>
      </c>
      <c r="D60" s="175">
        <f>'[3]Bieu 35'!D60</f>
        <v>0</v>
      </c>
      <c r="E60" s="175">
        <f>'[3]Bieu 35'!E60</f>
        <v>500</v>
      </c>
      <c r="F60" s="20"/>
      <c r="G60" s="20"/>
      <c r="H60" s="20"/>
      <c r="I60" s="20"/>
      <c r="J60" s="152"/>
      <c r="K60" s="152"/>
      <c r="L60" s="152"/>
      <c r="M60" s="164"/>
    </row>
    <row r="61" spans="1:13" ht="15.75">
      <c r="A61" s="164">
        <v>47</v>
      </c>
      <c r="B61" s="43" t="s">
        <v>193</v>
      </c>
      <c r="C61" s="175">
        <f>'[3]Bieu 35'!C61</f>
        <v>300</v>
      </c>
      <c r="D61" s="175">
        <f>'[3]Bieu 35'!D61</f>
        <v>0</v>
      </c>
      <c r="E61" s="175">
        <f>'[3]Bieu 35'!E61</f>
        <v>300</v>
      </c>
      <c r="F61" s="20"/>
      <c r="G61" s="20"/>
      <c r="H61" s="20"/>
      <c r="I61" s="20"/>
      <c r="J61" s="152"/>
      <c r="K61" s="152"/>
      <c r="L61" s="152"/>
      <c r="M61" s="164"/>
    </row>
    <row r="62" spans="1:13" ht="31.5">
      <c r="A62" s="164">
        <v>48</v>
      </c>
      <c r="B62" s="44" t="s">
        <v>254</v>
      </c>
      <c r="C62" s="175">
        <f>'[3]Bieu 35'!C62</f>
        <v>300</v>
      </c>
      <c r="D62" s="175">
        <f>'[3]Bieu 35'!D62</f>
        <v>0</v>
      </c>
      <c r="E62" s="175">
        <f>'[3]Bieu 35'!E62</f>
        <v>300</v>
      </c>
      <c r="F62" s="20"/>
      <c r="G62" s="20"/>
      <c r="H62" s="20"/>
      <c r="I62" s="20"/>
      <c r="J62" s="152"/>
      <c r="K62" s="152"/>
      <c r="L62" s="152"/>
      <c r="M62" s="164"/>
    </row>
    <row r="63" spans="1:13" ht="15.75">
      <c r="A63" s="164">
        <v>49</v>
      </c>
      <c r="B63" s="69" t="s">
        <v>280</v>
      </c>
      <c r="C63" s="175">
        <f>'[3]Bieu 35'!C63</f>
        <v>24311.439574479999</v>
      </c>
      <c r="D63" s="175">
        <f>'[3]Bieu 35'!D63</f>
        <v>0</v>
      </c>
      <c r="E63" s="175">
        <f>'[3]Bieu 35'!E63</f>
        <v>24311.439574479999</v>
      </c>
      <c r="F63" s="20"/>
      <c r="G63" s="20"/>
      <c r="H63" s="20"/>
      <c r="I63" s="20"/>
      <c r="J63" s="152"/>
      <c r="K63" s="152"/>
      <c r="L63" s="152"/>
      <c r="M63" s="164"/>
    </row>
    <row r="64" spans="1:13" ht="15.75">
      <c r="A64" s="165" t="s">
        <v>293</v>
      </c>
      <c r="B64" s="166" t="s">
        <v>212</v>
      </c>
      <c r="C64" s="175">
        <f>'[3]Bieu 35'!C64</f>
        <v>21186.33957448</v>
      </c>
      <c r="D64" s="175">
        <f>'[3]Bieu 35'!D64</f>
        <v>0</v>
      </c>
      <c r="E64" s="175">
        <f>'[3]Bieu 35'!E64</f>
        <v>21186.33957448</v>
      </c>
      <c r="F64" s="20"/>
      <c r="G64" s="20"/>
      <c r="H64" s="20"/>
      <c r="I64" s="20"/>
      <c r="J64" s="152"/>
      <c r="K64" s="152"/>
      <c r="L64" s="152"/>
      <c r="M64" s="164"/>
    </row>
    <row r="65" spans="1:13" ht="15.75">
      <c r="A65" s="53"/>
      <c r="B65" s="62" t="s">
        <v>213</v>
      </c>
      <c r="C65" s="175">
        <f>'[3]Bieu 35'!C65</f>
        <v>2701.2055920000003</v>
      </c>
      <c r="D65" s="175">
        <f>'[3]Bieu 35'!D65</f>
        <v>0</v>
      </c>
      <c r="E65" s="175">
        <f>'[3]Bieu 35'!E65</f>
        <v>2701.2055920000003</v>
      </c>
      <c r="F65" s="20"/>
      <c r="G65" s="20"/>
      <c r="H65" s="20"/>
      <c r="I65" s="20"/>
      <c r="J65" s="152"/>
      <c r="K65" s="152"/>
      <c r="L65" s="152"/>
      <c r="M65" s="164"/>
    </row>
    <row r="66" spans="1:13" ht="15.75">
      <c r="A66" s="53"/>
      <c r="B66" s="62" t="s">
        <v>214</v>
      </c>
      <c r="C66" s="175">
        <f>'[3]Bieu 35'!C66</f>
        <v>1015.4384220000001</v>
      </c>
      <c r="D66" s="175">
        <f>'[3]Bieu 35'!D66</f>
        <v>0</v>
      </c>
      <c r="E66" s="175">
        <f>'[3]Bieu 35'!E66</f>
        <v>1015.4384220000001</v>
      </c>
      <c r="F66" s="20"/>
      <c r="G66" s="20"/>
      <c r="H66" s="20"/>
      <c r="I66" s="20"/>
      <c r="J66" s="152"/>
      <c r="K66" s="152"/>
      <c r="L66" s="152"/>
      <c r="M66" s="164"/>
    </row>
    <row r="67" spans="1:13" ht="15.75">
      <c r="A67" s="53"/>
      <c r="B67" s="62" t="s">
        <v>215</v>
      </c>
      <c r="C67" s="175">
        <f>'[3]Bieu 35'!C67</f>
        <v>839.87752399999999</v>
      </c>
      <c r="D67" s="175">
        <f>'[3]Bieu 35'!D67</f>
        <v>0</v>
      </c>
      <c r="E67" s="175">
        <f>'[3]Bieu 35'!E67</f>
        <v>839.87752399999999</v>
      </c>
      <c r="F67" s="20"/>
      <c r="G67" s="20"/>
      <c r="H67" s="20"/>
      <c r="I67" s="20"/>
      <c r="J67" s="152"/>
      <c r="K67" s="152"/>
      <c r="L67" s="152"/>
      <c r="M67" s="164"/>
    </row>
    <row r="68" spans="1:13" ht="15.75">
      <c r="A68" s="53"/>
      <c r="B68" s="62" t="s">
        <v>288</v>
      </c>
      <c r="C68" s="175">
        <f>'[3]Bieu 35'!C68</f>
        <v>1559.260908</v>
      </c>
      <c r="D68" s="175">
        <f>'[3]Bieu 35'!D68</f>
        <v>0</v>
      </c>
      <c r="E68" s="175">
        <f>'[3]Bieu 35'!E68</f>
        <v>1559.260908</v>
      </c>
      <c r="F68" s="20"/>
      <c r="G68" s="20"/>
      <c r="H68" s="20"/>
      <c r="I68" s="20"/>
      <c r="J68" s="152"/>
      <c r="K68" s="152"/>
      <c r="L68" s="152"/>
      <c r="M68" s="164"/>
    </row>
    <row r="69" spans="1:13" ht="15.75">
      <c r="A69" s="53"/>
      <c r="B69" s="62" t="s">
        <v>217</v>
      </c>
      <c r="C69" s="175">
        <f>'[3]Bieu 35'!C69</f>
        <v>1717.6737479999999</v>
      </c>
      <c r="D69" s="175">
        <f>'[3]Bieu 35'!D69</f>
        <v>0</v>
      </c>
      <c r="E69" s="175">
        <f>'[3]Bieu 35'!E69</f>
        <v>1717.6737479999999</v>
      </c>
      <c r="F69" s="20"/>
      <c r="G69" s="20"/>
      <c r="H69" s="20"/>
      <c r="I69" s="20"/>
      <c r="J69" s="152"/>
      <c r="K69" s="152"/>
      <c r="L69" s="152"/>
      <c r="M69" s="164"/>
    </row>
    <row r="70" spans="1:13" ht="15.75">
      <c r="A70" s="53"/>
      <c r="B70" s="62" t="s">
        <v>218</v>
      </c>
      <c r="C70" s="175">
        <f>'[3]Bieu 35'!C70</f>
        <v>618.56762800000001</v>
      </c>
      <c r="D70" s="175">
        <f>'[3]Bieu 35'!D70</f>
        <v>0</v>
      </c>
      <c r="E70" s="175">
        <f>'[3]Bieu 35'!E70</f>
        <v>618.56762800000001</v>
      </c>
      <c r="F70" s="20"/>
      <c r="G70" s="20"/>
      <c r="H70" s="20"/>
      <c r="I70" s="20"/>
      <c r="J70" s="152"/>
      <c r="K70" s="152"/>
      <c r="L70" s="152"/>
      <c r="M70" s="164"/>
    </row>
    <row r="71" spans="1:13" ht="15.75">
      <c r="A71" s="53"/>
      <c r="B71" s="62" t="s">
        <v>219</v>
      </c>
      <c r="C71" s="175">
        <f>'[3]Bieu 35'!C71</f>
        <v>479.063942</v>
      </c>
      <c r="D71" s="175">
        <f>'[3]Bieu 35'!D71</f>
        <v>0</v>
      </c>
      <c r="E71" s="175">
        <f>'[3]Bieu 35'!E71</f>
        <v>479.063942</v>
      </c>
      <c r="F71" s="20"/>
      <c r="G71" s="20"/>
      <c r="H71" s="20"/>
      <c r="I71" s="20"/>
      <c r="J71" s="152"/>
      <c r="K71" s="152"/>
      <c r="L71" s="152"/>
      <c r="M71" s="164"/>
    </row>
    <row r="72" spans="1:13" ht="15.75">
      <c r="A72" s="53"/>
      <c r="B72" s="62" t="s">
        <v>220</v>
      </c>
      <c r="C72" s="175">
        <f>'[3]Bieu 35'!C72</f>
        <v>788.70030799999995</v>
      </c>
      <c r="D72" s="175">
        <f>'[3]Bieu 35'!D72</f>
        <v>0</v>
      </c>
      <c r="E72" s="175">
        <f>'[3]Bieu 35'!E72</f>
        <v>788.70030799999995</v>
      </c>
      <c r="F72" s="20"/>
      <c r="G72" s="20"/>
      <c r="H72" s="20"/>
      <c r="I72" s="20"/>
      <c r="J72" s="152"/>
      <c r="K72" s="152"/>
      <c r="L72" s="152"/>
      <c r="M72" s="164"/>
    </row>
    <row r="73" spans="1:13" ht="15.75">
      <c r="A73" s="53"/>
      <c r="B73" s="62" t="s">
        <v>221</v>
      </c>
      <c r="C73" s="175">
        <f>'[3]Bieu 35'!C73</f>
        <v>1514.5369186400001</v>
      </c>
      <c r="D73" s="175">
        <f>'[3]Bieu 35'!D73</f>
        <v>0</v>
      </c>
      <c r="E73" s="175">
        <f>'[3]Bieu 35'!E73</f>
        <v>1514.5369186400001</v>
      </c>
      <c r="F73" s="20"/>
      <c r="G73" s="20"/>
      <c r="H73" s="20"/>
      <c r="I73" s="20"/>
      <c r="J73" s="152"/>
      <c r="K73" s="152"/>
      <c r="L73" s="152"/>
      <c r="M73" s="164"/>
    </row>
    <row r="74" spans="1:13" ht="15.75">
      <c r="A74" s="53"/>
      <c r="B74" s="62" t="s">
        <v>222</v>
      </c>
      <c r="C74" s="175">
        <f>'[3]Bieu 35'!C74</f>
        <v>1417.6652199999999</v>
      </c>
      <c r="D74" s="175">
        <f>'[3]Bieu 35'!D74</f>
        <v>0</v>
      </c>
      <c r="E74" s="175">
        <f>'[3]Bieu 35'!E74</f>
        <v>1417.6652199999999</v>
      </c>
      <c r="F74" s="20"/>
      <c r="G74" s="20"/>
      <c r="H74" s="20"/>
      <c r="I74" s="20"/>
      <c r="J74" s="152"/>
      <c r="K74" s="152"/>
      <c r="L74" s="152"/>
      <c r="M74" s="164"/>
    </row>
    <row r="75" spans="1:13" ht="31.5">
      <c r="A75" s="53"/>
      <c r="B75" s="62" t="s">
        <v>223</v>
      </c>
      <c r="C75" s="175">
        <f>'[3]Bieu 35'!C75</f>
        <v>555.13489600000003</v>
      </c>
      <c r="D75" s="175">
        <f>'[3]Bieu 35'!D75</f>
        <v>0</v>
      </c>
      <c r="E75" s="175">
        <f>'[3]Bieu 35'!E75</f>
        <v>555.13489600000003</v>
      </c>
      <c r="F75" s="20"/>
      <c r="G75" s="20"/>
      <c r="H75" s="20"/>
      <c r="I75" s="20"/>
      <c r="J75" s="152"/>
      <c r="K75" s="152"/>
      <c r="L75" s="152"/>
      <c r="M75" s="164"/>
    </row>
    <row r="76" spans="1:13" ht="15.75">
      <c r="A76" s="53"/>
      <c r="B76" s="62" t="s">
        <v>236</v>
      </c>
      <c r="C76" s="175">
        <f>'[3]Bieu 35'!C76</f>
        <v>425.64037400000007</v>
      </c>
      <c r="D76" s="175">
        <f>'[3]Bieu 35'!D76</f>
        <v>0</v>
      </c>
      <c r="E76" s="175">
        <f>'[3]Bieu 35'!E76</f>
        <v>425.64037400000007</v>
      </c>
      <c r="F76" s="20"/>
      <c r="G76" s="20"/>
      <c r="H76" s="20"/>
      <c r="I76" s="20"/>
      <c r="J76" s="152"/>
      <c r="K76" s="152"/>
      <c r="L76" s="152"/>
      <c r="M76" s="164"/>
    </row>
    <row r="77" spans="1:13" ht="15.75">
      <c r="A77" s="53"/>
      <c r="B77" s="62" t="s">
        <v>225</v>
      </c>
      <c r="C77" s="175">
        <f>'[3]Bieu 35'!C77</f>
        <v>725.15028983999991</v>
      </c>
      <c r="D77" s="175">
        <f>'[3]Bieu 35'!D77</f>
        <v>0</v>
      </c>
      <c r="E77" s="175">
        <f>'[3]Bieu 35'!E77</f>
        <v>725.15028983999991</v>
      </c>
      <c r="F77" s="20"/>
      <c r="G77" s="20"/>
      <c r="H77" s="20"/>
      <c r="I77" s="20"/>
      <c r="J77" s="152"/>
      <c r="K77" s="152"/>
      <c r="L77" s="152"/>
      <c r="M77" s="164"/>
    </row>
    <row r="78" spans="1:13" ht="31.5">
      <c r="A78" s="53"/>
      <c r="B78" s="62" t="s">
        <v>226</v>
      </c>
      <c r="C78" s="175">
        <f>'[3]Bieu 35'!C78</f>
        <v>2058.9992300000004</v>
      </c>
      <c r="D78" s="175">
        <f>'[3]Bieu 35'!D78</f>
        <v>0</v>
      </c>
      <c r="E78" s="175">
        <f>'[3]Bieu 35'!E78</f>
        <v>2058.9992300000004</v>
      </c>
      <c r="F78" s="20"/>
      <c r="G78" s="20"/>
      <c r="H78" s="20"/>
      <c r="I78" s="20"/>
      <c r="J78" s="152"/>
      <c r="K78" s="152"/>
      <c r="L78" s="152"/>
      <c r="M78" s="164"/>
    </row>
    <row r="79" spans="1:13" ht="15.75">
      <c r="A79" s="53"/>
      <c r="B79" s="63" t="s">
        <v>227</v>
      </c>
      <c r="C79" s="175">
        <f>'[3]Bieu 35'!C79</f>
        <v>695.12840399999982</v>
      </c>
      <c r="D79" s="175">
        <f>'[3]Bieu 35'!D79</f>
        <v>0</v>
      </c>
      <c r="E79" s="175">
        <f>'[3]Bieu 35'!E79</f>
        <v>695.12840399999982</v>
      </c>
      <c r="F79" s="20"/>
      <c r="G79" s="20"/>
      <c r="H79" s="20"/>
      <c r="I79" s="20"/>
      <c r="J79" s="152"/>
      <c r="K79" s="152"/>
      <c r="L79" s="152"/>
      <c r="M79" s="164"/>
    </row>
    <row r="80" spans="1:13" ht="15.75">
      <c r="A80" s="53"/>
      <c r="B80" s="64" t="s">
        <v>228</v>
      </c>
      <c r="C80" s="175">
        <f>'[3]Bieu 35'!C80</f>
        <v>4074.2961699999996</v>
      </c>
      <c r="D80" s="175">
        <f>'[3]Bieu 35'!D80</f>
        <v>0</v>
      </c>
      <c r="E80" s="175">
        <f>'[3]Bieu 35'!E80</f>
        <v>4074.2961699999996</v>
      </c>
      <c r="F80" s="20"/>
      <c r="G80" s="20"/>
      <c r="H80" s="20"/>
      <c r="I80" s="20"/>
      <c r="J80" s="152"/>
      <c r="K80" s="152"/>
      <c r="L80" s="152"/>
      <c r="M80" s="164"/>
    </row>
    <row r="81" spans="1:13" ht="15.75">
      <c r="A81" s="165" t="s">
        <v>294</v>
      </c>
      <c r="B81" s="166" t="s">
        <v>229</v>
      </c>
      <c r="C81" s="175">
        <f>'[3]Bieu 35'!C81</f>
        <v>3125.1</v>
      </c>
      <c r="D81" s="175">
        <f>'[3]Bieu 35'!D81</f>
        <v>0</v>
      </c>
      <c r="E81" s="175">
        <f>'[3]Bieu 35'!E81</f>
        <v>3125.1</v>
      </c>
      <c r="F81" s="20"/>
      <c r="G81" s="20"/>
      <c r="H81" s="20"/>
      <c r="I81" s="20"/>
      <c r="J81" s="152"/>
      <c r="K81" s="152"/>
      <c r="L81" s="152"/>
      <c r="M81" s="164"/>
    </row>
    <row r="82" spans="1:13" ht="15.75">
      <c r="A82" s="53"/>
      <c r="B82" s="73" t="s">
        <v>231</v>
      </c>
      <c r="C82" s="175">
        <f>'[3]Bieu 35'!C82</f>
        <v>1140.0999999999999</v>
      </c>
      <c r="D82" s="175">
        <f>'[3]Bieu 35'!D82</f>
        <v>0</v>
      </c>
      <c r="E82" s="175">
        <f>'[3]Bieu 35'!E82</f>
        <v>1140.0999999999999</v>
      </c>
      <c r="F82" s="20"/>
      <c r="G82" s="20"/>
      <c r="H82" s="20"/>
      <c r="I82" s="20"/>
      <c r="J82" s="152"/>
      <c r="K82" s="152"/>
      <c r="L82" s="152"/>
      <c r="M82" s="164"/>
    </row>
    <row r="83" spans="1:13" ht="15.75">
      <c r="A83" s="53"/>
      <c r="B83" s="73" t="s">
        <v>238</v>
      </c>
      <c r="C83" s="175">
        <f>'[3]Bieu 35'!C83</f>
        <v>0</v>
      </c>
      <c r="D83" s="175">
        <f>'[3]Bieu 35'!D83</f>
        <v>0</v>
      </c>
      <c r="E83" s="175">
        <f>'[3]Bieu 35'!E83</f>
        <v>0</v>
      </c>
      <c r="F83" s="20"/>
      <c r="G83" s="20"/>
      <c r="H83" s="20"/>
      <c r="I83" s="20"/>
      <c r="J83" s="152"/>
      <c r="K83" s="152"/>
      <c r="L83" s="152"/>
      <c r="M83" s="164"/>
    </row>
    <row r="84" spans="1:13" ht="15.75">
      <c r="A84" s="53"/>
      <c r="B84" s="73" t="s">
        <v>233</v>
      </c>
      <c r="C84" s="175">
        <f>'[3]Bieu 35'!C84</f>
        <v>70.099999999999994</v>
      </c>
      <c r="D84" s="175">
        <f>'[3]Bieu 35'!D84</f>
        <v>0</v>
      </c>
      <c r="E84" s="175">
        <f>'[3]Bieu 35'!E84</f>
        <v>70.099999999999994</v>
      </c>
      <c r="F84" s="20"/>
      <c r="G84" s="20"/>
      <c r="H84" s="20"/>
      <c r="I84" s="20"/>
      <c r="J84" s="152"/>
      <c r="K84" s="152"/>
      <c r="L84" s="152"/>
      <c r="M84" s="164"/>
    </row>
    <row r="85" spans="1:13" ht="15.75">
      <c r="A85" s="53"/>
      <c r="B85" s="73" t="s">
        <v>251</v>
      </c>
      <c r="C85" s="175">
        <f>'[3]Bieu 35'!C85</f>
        <v>680</v>
      </c>
      <c r="D85" s="175">
        <f>'[3]Bieu 35'!D85</f>
        <v>0</v>
      </c>
      <c r="E85" s="175">
        <f>'[3]Bieu 35'!E85</f>
        <v>680</v>
      </c>
      <c r="F85" s="20"/>
      <c r="G85" s="20"/>
      <c r="H85" s="20"/>
      <c r="I85" s="20"/>
      <c r="J85" s="152"/>
      <c r="K85" s="152"/>
      <c r="L85" s="152"/>
      <c r="M85" s="164"/>
    </row>
    <row r="86" spans="1:13" ht="15.75">
      <c r="A86" s="53"/>
      <c r="B86" s="73" t="s">
        <v>281</v>
      </c>
      <c r="C86" s="175">
        <f>'[3]Bieu 35'!C86</f>
        <v>0</v>
      </c>
      <c r="D86" s="175">
        <f>'[3]Bieu 35'!D86</f>
        <v>0</v>
      </c>
      <c r="E86" s="175">
        <f>'[3]Bieu 35'!E86</f>
        <v>0</v>
      </c>
      <c r="F86" s="20"/>
      <c r="G86" s="20"/>
      <c r="H86" s="20"/>
      <c r="I86" s="20"/>
      <c r="J86" s="152"/>
      <c r="K86" s="152"/>
      <c r="L86" s="152"/>
      <c r="M86" s="164"/>
    </row>
    <row r="87" spans="1:13" ht="15.75">
      <c r="A87" s="53"/>
      <c r="B87" s="73" t="s">
        <v>282</v>
      </c>
      <c r="C87" s="175">
        <f>'[3]Bieu 35'!C87</f>
        <v>90</v>
      </c>
      <c r="D87" s="175">
        <f>'[3]Bieu 35'!D87</f>
        <v>0</v>
      </c>
      <c r="E87" s="175">
        <f>'[3]Bieu 35'!E87</f>
        <v>90</v>
      </c>
      <c r="F87" s="20"/>
      <c r="G87" s="20"/>
      <c r="H87" s="20"/>
      <c r="I87" s="20"/>
      <c r="J87" s="152"/>
      <c r="K87" s="152"/>
      <c r="L87" s="152"/>
      <c r="M87" s="164"/>
    </row>
    <row r="88" spans="1:13" ht="15.75">
      <c r="A88" s="53"/>
      <c r="B88" s="73" t="s">
        <v>234</v>
      </c>
      <c r="C88" s="175">
        <f>'[3]Bieu 35'!C88</f>
        <v>300</v>
      </c>
      <c r="D88" s="175">
        <f>'[3]Bieu 35'!D88</f>
        <v>0</v>
      </c>
      <c r="E88" s="175">
        <f>'[3]Bieu 35'!E88</f>
        <v>300</v>
      </c>
      <c r="F88" s="20"/>
      <c r="G88" s="20"/>
      <c r="H88" s="20"/>
      <c r="I88" s="20"/>
      <c r="J88" s="152"/>
      <c r="K88" s="152"/>
      <c r="L88" s="152"/>
      <c r="M88" s="164"/>
    </row>
    <row r="89" spans="1:13" ht="15.75">
      <c r="A89" s="53"/>
      <c r="B89" s="73" t="s">
        <v>235</v>
      </c>
      <c r="C89" s="175">
        <f>'[3]Bieu 35'!C89</f>
        <v>1700</v>
      </c>
      <c r="D89" s="175">
        <f>'[3]Bieu 35'!D89</f>
        <v>0</v>
      </c>
      <c r="E89" s="175">
        <f>'[3]Bieu 35'!E89</f>
        <v>1700</v>
      </c>
      <c r="F89" s="20"/>
      <c r="G89" s="20"/>
      <c r="H89" s="20"/>
      <c r="I89" s="20"/>
      <c r="J89" s="152"/>
      <c r="K89" s="152"/>
      <c r="L89" s="152"/>
      <c r="M89" s="164"/>
    </row>
    <row r="90" spans="1:13" ht="15.75">
      <c r="A90" s="53"/>
      <c r="B90" s="73" t="s">
        <v>283</v>
      </c>
      <c r="C90" s="175">
        <f>'[3]Bieu 35'!C90</f>
        <v>285</v>
      </c>
      <c r="D90" s="175">
        <f>'[3]Bieu 35'!D90</f>
        <v>0</v>
      </c>
      <c r="E90" s="175">
        <f>'[3]Bieu 35'!E90</f>
        <v>285</v>
      </c>
      <c r="F90" s="20"/>
      <c r="G90" s="20"/>
      <c r="H90" s="20"/>
      <c r="I90" s="20"/>
      <c r="J90" s="152"/>
      <c r="K90" s="152"/>
      <c r="L90" s="152"/>
      <c r="M90" s="164"/>
    </row>
    <row r="91" spans="1:13" s="170" customFormat="1" ht="47.25">
      <c r="A91" s="154" t="s">
        <v>4</v>
      </c>
      <c r="B91" s="21" t="s">
        <v>203</v>
      </c>
      <c r="C91" s="169">
        <f>'[3]Bieu 35'!C91</f>
        <v>23272</v>
      </c>
      <c r="D91" s="169"/>
      <c r="E91" s="169"/>
      <c r="F91" s="169">
        <f>'[3]Bieu 35'!F91</f>
        <v>23272</v>
      </c>
      <c r="G91" s="169"/>
      <c r="H91" s="169"/>
      <c r="I91" s="169"/>
      <c r="J91" s="169"/>
      <c r="K91" s="169"/>
      <c r="L91" s="169"/>
      <c r="M91" s="169"/>
    </row>
    <row r="92" spans="1:13" s="170" customFormat="1" ht="31.5">
      <c r="A92" s="154" t="s">
        <v>14</v>
      </c>
      <c r="B92" s="21" t="s">
        <v>381</v>
      </c>
      <c r="C92" s="169">
        <f>'[3]Bieu 35'!C92</f>
        <v>1450</v>
      </c>
      <c r="D92" s="169"/>
      <c r="E92" s="169"/>
      <c r="F92" s="169"/>
      <c r="G92" s="169">
        <f>'[3]Bieu 35'!G92</f>
        <v>1450</v>
      </c>
      <c r="H92" s="169"/>
      <c r="I92" s="169"/>
      <c r="J92" s="169"/>
      <c r="K92" s="169"/>
      <c r="L92" s="169"/>
      <c r="M92" s="169"/>
    </row>
    <row r="93" spans="1:13" s="170" customFormat="1" ht="31.5">
      <c r="A93" s="154" t="s">
        <v>15</v>
      </c>
      <c r="B93" s="21" t="s">
        <v>204</v>
      </c>
      <c r="C93" s="169">
        <f>'[3]Bieu 35'!C93</f>
        <v>470222</v>
      </c>
      <c r="D93" s="169"/>
      <c r="E93" s="169"/>
      <c r="F93" s="169"/>
      <c r="G93" s="169"/>
      <c r="H93" s="169">
        <f>'[3]Bieu 35'!H93</f>
        <v>470222</v>
      </c>
      <c r="I93" s="169"/>
      <c r="J93" s="169"/>
      <c r="K93" s="169"/>
      <c r="L93" s="169"/>
      <c r="M93" s="169"/>
    </row>
    <row r="94" spans="1:13" s="170" customFormat="1" ht="31.5">
      <c r="A94" s="154" t="s">
        <v>34</v>
      </c>
      <c r="B94" s="21" t="s">
        <v>205</v>
      </c>
      <c r="C94" s="169">
        <f>'[3]Bieu 35'!C94</f>
        <v>1457450</v>
      </c>
      <c r="D94" s="169"/>
      <c r="E94" s="169"/>
      <c r="F94" s="169"/>
      <c r="G94" s="169"/>
      <c r="H94" s="169"/>
      <c r="I94" s="169">
        <f>'[3]Bieu 35'!I94</f>
        <v>1457450</v>
      </c>
      <c r="J94" s="169"/>
      <c r="K94" s="169"/>
      <c r="L94" s="169"/>
      <c r="M94" s="169"/>
    </row>
    <row r="95" spans="1:13" s="170" customFormat="1" ht="47.25">
      <c r="A95" s="154" t="s">
        <v>35</v>
      </c>
      <c r="B95" s="21" t="s">
        <v>380</v>
      </c>
      <c r="C95" s="169">
        <f>'[3]Bieu 35'!C95</f>
        <v>3129459.18</v>
      </c>
      <c r="D95" s="169">
        <f>'[3]Bieu 35'!D95</f>
        <v>677463</v>
      </c>
      <c r="E95" s="169">
        <f>'[3]Bieu 35'!E95</f>
        <v>2451996.1800000002</v>
      </c>
      <c r="F95" s="169"/>
      <c r="G95" s="169"/>
      <c r="H95" s="169"/>
      <c r="I95" s="169"/>
      <c r="J95" s="169"/>
      <c r="K95" s="169"/>
      <c r="L95" s="169"/>
      <c r="M95" s="169"/>
    </row>
    <row r="96" spans="1:13" s="170" customFormat="1" ht="31.5">
      <c r="A96" s="171" t="s">
        <v>36</v>
      </c>
      <c r="B96" s="172" t="s">
        <v>206</v>
      </c>
      <c r="C96" s="173">
        <f>'[3]Bieu 35'!C96</f>
        <v>0</v>
      </c>
      <c r="D96" s="173"/>
      <c r="E96" s="173"/>
      <c r="F96" s="173"/>
      <c r="G96" s="173"/>
      <c r="H96" s="173"/>
      <c r="I96" s="173"/>
      <c r="J96" s="173"/>
      <c r="K96" s="173"/>
      <c r="L96" s="173"/>
      <c r="M96" s="173"/>
    </row>
    <row r="97" spans="1:13" ht="15.75">
      <c r="A97" s="52"/>
      <c r="B97" s="52"/>
      <c r="C97" s="167"/>
      <c r="D97" s="167"/>
      <c r="E97" s="167"/>
      <c r="F97" s="167"/>
      <c r="G97" s="167"/>
      <c r="H97" s="167"/>
      <c r="I97" s="167"/>
      <c r="J97" s="167"/>
      <c r="K97" s="167"/>
      <c r="L97" s="167"/>
      <c r="M97" s="167"/>
    </row>
  </sheetData>
  <mergeCells count="13">
    <mergeCell ref="A3:M3"/>
    <mergeCell ref="A4:M4"/>
    <mergeCell ref="A6:A7"/>
    <mergeCell ref="B6:B7"/>
    <mergeCell ref="C6:C7"/>
    <mergeCell ref="D6:D7"/>
    <mergeCell ref="E6:E7"/>
    <mergeCell ref="F6:F7"/>
    <mergeCell ref="G6:G7"/>
    <mergeCell ref="H6:H7"/>
    <mergeCell ref="I6:I7"/>
    <mergeCell ref="J6:L6"/>
    <mergeCell ref="M6:M7"/>
  </mergeCells>
  <pageMargins left="0.31496062992126" right="0" top="0.74803149606299202" bottom="0.55118110236220497" header="0.31496062992126" footer="0.31496062992126"/>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X265"/>
  <sheetViews>
    <sheetView tabSelected="1" workbookViewId="0">
      <selection activeCell="H10" sqref="H10"/>
    </sheetView>
  </sheetViews>
  <sheetFormatPr defaultColWidth="9.140625" defaultRowHeight="15.75"/>
  <cols>
    <col min="1" max="1" width="5.7109375" style="292" customWidth="1"/>
    <col min="2" max="2" width="29.5703125" style="288" customWidth="1"/>
    <col min="3" max="3" width="10.7109375" style="289" customWidth="1"/>
    <col min="4" max="4" width="8.42578125" style="289" customWidth="1"/>
    <col min="5" max="5" width="8.28515625" style="289" customWidth="1"/>
    <col min="6" max="6" width="9.85546875" style="290" customWidth="1"/>
    <col min="7" max="7" width="9.5703125" style="290" customWidth="1"/>
    <col min="8" max="8" width="9.140625" style="290" customWidth="1"/>
    <col min="9" max="9" width="7.5703125" style="290" customWidth="1"/>
    <col min="10" max="10" width="9.140625" style="290" customWidth="1"/>
    <col min="11" max="11" width="11.140625" style="291" customWidth="1"/>
    <col min="12" max="12" width="10.7109375" style="291" customWidth="1"/>
    <col min="13" max="13" width="8.5703125" style="291" customWidth="1"/>
    <col min="14" max="14" width="8.85546875" style="291" customWidth="1"/>
    <col min="15" max="15" width="7.28515625" style="291" customWidth="1"/>
    <col min="16" max="16" width="7.85546875" style="252" customWidth="1"/>
    <col min="17" max="219" width="9.140625" style="252"/>
    <col min="220" max="220" width="5.140625" style="252" customWidth="1"/>
    <col min="221" max="221" width="26.42578125" style="252" customWidth="1"/>
    <col min="222" max="224" width="10.28515625" style="252" customWidth="1"/>
    <col min="225" max="226" width="12.42578125" style="252" customWidth="1"/>
    <col min="227" max="227" width="11.28515625" style="252" customWidth="1"/>
    <col min="228" max="228" width="12.42578125" style="252" customWidth="1"/>
    <col min="229" max="229" width="11.28515625" style="252" customWidth="1"/>
    <col min="230" max="230" width="15.140625" style="252" customWidth="1"/>
    <col min="231" max="231" width="13.5703125" style="252" customWidth="1"/>
    <col min="232" max="232" width="12.42578125" style="252" customWidth="1"/>
    <col min="233" max="233" width="11.28515625" style="252" customWidth="1"/>
    <col min="234" max="234" width="14.140625" style="252" customWidth="1"/>
    <col min="235" max="235" width="10.28515625" style="252" customWidth="1"/>
    <col min="236" max="236" width="14.140625" style="252" customWidth="1"/>
    <col min="237" max="237" width="12" style="252" customWidth="1"/>
    <col min="238" max="238" width="13.28515625" style="252" customWidth="1"/>
    <col min="239" max="239" width="10.28515625" style="252" customWidth="1"/>
    <col min="240" max="240" width="12" style="252" customWidth="1"/>
    <col min="241" max="241" width="10.7109375" style="252" customWidth="1"/>
    <col min="242" max="244" width="0" style="252" hidden="1" customWidth="1"/>
    <col min="245" max="475" width="9.140625" style="252"/>
    <col min="476" max="476" width="5.140625" style="252" customWidth="1"/>
    <col min="477" max="477" width="26.42578125" style="252" customWidth="1"/>
    <col min="478" max="480" width="10.28515625" style="252" customWidth="1"/>
    <col min="481" max="482" width="12.42578125" style="252" customWidth="1"/>
    <col min="483" max="483" width="11.28515625" style="252" customWidth="1"/>
    <col min="484" max="484" width="12.42578125" style="252" customWidth="1"/>
    <col min="485" max="485" width="11.28515625" style="252" customWidth="1"/>
    <col min="486" max="486" width="15.140625" style="252" customWidth="1"/>
    <col min="487" max="487" width="13.5703125" style="252" customWidth="1"/>
    <col min="488" max="488" width="12.42578125" style="252" customWidth="1"/>
    <col min="489" max="489" width="11.28515625" style="252" customWidth="1"/>
    <col min="490" max="490" width="14.140625" style="252" customWidth="1"/>
    <col min="491" max="491" width="10.28515625" style="252" customWidth="1"/>
    <col min="492" max="492" width="14.140625" style="252" customWidth="1"/>
    <col min="493" max="493" width="12" style="252" customWidth="1"/>
    <col min="494" max="494" width="13.28515625" style="252" customWidth="1"/>
    <col min="495" max="495" width="10.28515625" style="252" customWidth="1"/>
    <col min="496" max="496" width="12" style="252" customWidth="1"/>
    <col min="497" max="497" width="10.7109375" style="252" customWidth="1"/>
    <col min="498" max="500" width="0" style="252" hidden="1" customWidth="1"/>
    <col min="501" max="731" width="9.140625" style="252"/>
    <col min="732" max="732" width="5.140625" style="252" customWidth="1"/>
    <col min="733" max="733" width="26.42578125" style="252" customWidth="1"/>
    <col min="734" max="736" width="10.28515625" style="252" customWidth="1"/>
    <col min="737" max="738" width="12.42578125" style="252" customWidth="1"/>
    <col min="739" max="739" width="11.28515625" style="252" customWidth="1"/>
    <col min="740" max="740" width="12.42578125" style="252" customWidth="1"/>
    <col min="741" max="741" width="11.28515625" style="252" customWidth="1"/>
    <col min="742" max="742" width="15.140625" style="252" customWidth="1"/>
    <col min="743" max="743" width="13.5703125" style="252" customWidth="1"/>
    <col min="744" max="744" width="12.42578125" style="252" customWidth="1"/>
    <col min="745" max="745" width="11.28515625" style="252" customWidth="1"/>
    <col min="746" max="746" width="14.140625" style="252" customWidth="1"/>
    <col min="747" max="747" width="10.28515625" style="252" customWidth="1"/>
    <col min="748" max="748" width="14.140625" style="252" customWidth="1"/>
    <col min="749" max="749" width="12" style="252" customWidth="1"/>
    <col min="750" max="750" width="13.28515625" style="252" customWidth="1"/>
    <col min="751" max="751" width="10.28515625" style="252" customWidth="1"/>
    <col min="752" max="752" width="12" style="252" customWidth="1"/>
    <col min="753" max="753" width="10.7109375" style="252" customWidth="1"/>
    <col min="754" max="756" width="0" style="252" hidden="1" customWidth="1"/>
    <col min="757" max="987" width="9.140625" style="252"/>
    <col min="988" max="988" width="5.140625" style="252" customWidth="1"/>
    <col min="989" max="989" width="26.42578125" style="252" customWidth="1"/>
    <col min="990" max="992" width="10.28515625" style="252" customWidth="1"/>
    <col min="993" max="994" width="12.42578125" style="252" customWidth="1"/>
    <col min="995" max="995" width="11.28515625" style="252" customWidth="1"/>
    <col min="996" max="996" width="12.42578125" style="252" customWidth="1"/>
    <col min="997" max="997" width="11.28515625" style="252" customWidth="1"/>
    <col min="998" max="998" width="15.140625" style="252" customWidth="1"/>
    <col min="999" max="999" width="13.5703125" style="252" customWidth="1"/>
    <col min="1000" max="1000" width="12.42578125" style="252" customWidth="1"/>
    <col min="1001" max="1001" width="11.28515625" style="252" customWidth="1"/>
    <col min="1002" max="1002" width="14.140625" style="252" customWidth="1"/>
    <col min="1003" max="1003" width="10.28515625" style="252" customWidth="1"/>
    <col min="1004" max="1004" width="14.140625" style="252" customWidth="1"/>
    <col min="1005" max="1005" width="12" style="252" customWidth="1"/>
    <col min="1006" max="1006" width="13.28515625" style="252" customWidth="1"/>
    <col min="1007" max="1007" width="10.28515625" style="252" customWidth="1"/>
    <col min="1008" max="1008" width="12" style="252" customWidth="1"/>
    <col min="1009" max="1009" width="10.7109375" style="252" customWidth="1"/>
    <col min="1010" max="1012" width="0" style="252" hidden="1" customWidth="1"/>
    <col min="1013" max="1243" width="9.140625" style="252"/>
    <col min="1244" max="1244" width="5.140625" style="252" customWidth="1"/>
    <col min="1245" max="1245" width="26.42578125" style="252" customWidth="1"/>
    <col min="1246" max="1248" width="10.28515625" style="252" customWidth="1"/>
    <col min="1249" max="1250" width="12.42578125" style="252" customWidth="1"/>
    <col min="1251" max="1251" width="11.28515625" style="252" customWidth="1"/>
    <col min="1252" max="1252" width="12.42578125" style="252" customWidth="1"/>
    <col min="1253" max="1253" width="11.28515625" style="252" customWidth="1"/>
    <col min="1254" max="1254" width="15.140625" style="252" customWidth="1"/>
    <col min="1255" max="1255" width="13.5703125" style="252" customWidth="1"/>
    <col min="1256" max="1256" width="12.42578125" style="252" customWidth="1"/>
    <col min="1257" max="1257" width="11.28515625" style="252" customWidth="1"/>
    <col min="1258" max="1258" width="14.140625" style="252" customWidth="1"/>
    <col min="1259" max="1259" width="10.28515625" style="252" customWidth="1"/>
    <col min="1260" max="1260" width="14.140625" style="252" customWidth="1"/>
    <col min="1261" max="1261" width="12" style="252" customWidth="1"/>
    <col min="1262" max="1262" width="13.28515625" style="252" customWidth="1"/>
    <col min="1263" max="1263" width="10.28515625" style="252" customWidth="1"/>
    <col min="1264" max="1264" width="12" style="252" customWidth="1"/>
    <col min="1265" max="1265" width="10.7109375" style="252" customWidth="1"/>
    <col min="1266" max="1268" width="0" style="252" hidden="1" customWidth="1"/>
    <col min="1269" max="1499" width="9.140625" style="252"/>
    <col min="1500" max="1500" width="5.140625" style="252" customWidth="1"/>
    <col min="1501" max="1501" width="26.42578125" style="252" customWidth="1"/>
    <col min="1502" max="1504" width="10.28515625" style="252" customWidth="1"/>
    <col min="1505" max="1506" width="12.42578125" style="252" customWidth="1"/>
    <col min="1507" max="1507" width="11.28515625" style="252" customWidth="1"/>
    <col min="1508" max="1508" width="12.42578125" style="252" customWidth="1"/>
    <col min="1509" max="1509" width="11.28515625" style="252" customWidth="1"/>
    <col min="1510" max="1510" width="15.140625" style="252" customWidth="1"/>
    <col min="1511" max="1511" width="13.5703125" style="252" customWidth="1"/>
    <col min="1512" max="1512" width="12.42578125" style="252" customWidth="1"/>
    <col min="1513" max="1513" width="11.28515625" style="252" customWidth="1"/>
    <col min="1514" max="1514" width="14.140625" style="252" customWidth="1"/>
    <col min="1515" max="1515" width="10.28515625" style="252" customWidth="1"/>
    <col min="1516" max="1516" width="14.140625" style="252" customWidth="1"/>
    <col min="1517" max="1517" width="12" style="252" customWidth="1"/>
    <col min="1518" max="1518" width="13.28515625" style="252" customWidth="1"/>
    <col min="1519" max="1519" width="10.28515625" style="252" customWidth="1"/>
    <col min="1520" max="1520" width="12" style="252" customWidth="1"/>
    <col min="1521" max="1521" width="10.7109375" style="252" customWidth="1"/>
    <col min="1522" max="1524" width="0" style="252" hidden="1" customWidth="1"/>
    <col min="1525" max="1755" width="9.140625" style="252"/>
    <col min="1756" max="1756" width="5.140625" style="252" customWidth="1"/>
    <col min="1757" max="1757" width="26.42578125" style="252" customWidth="1"/>
    <col min="1758" max="1760" width="10.28515625" style="252" customWidth="1"/>
    <col min="1761" max="1762" width="12.42578125" style="252" customWidth="1"/>
    <col min="1763" max="1763" width="11.28515625" style="252" customWidth="1"/>
    <col min="1764" max="1764" width="12.42578125" style="252" customWidth="1"/>
    <col min="1765" max="1765" width="11.28515625" style="252" customWidth="1"/>
    <col min="1766" max="1766" width="15.140625" style="252" customWidth="1"/>
    <col min="1767" max="1767" width="13.5703125" style="252" customWidth="1"/>
    <col min="1768" max="1768" width="12.42578125" style="252" customWidth="1"/>
    <col min="1769" max="1769" width="11.28515625" style="252" customWidth="1"/>
    <col min="1770" max="1770" width="14.140625" style="252" customWidth="1"/>
    <col min="1771" max="1771" width="10.28515625" style="252" customWidth="1"/>
    <col min="1772" max="1772" width="14.140625" style="252" customWidth="1"/>
    <col min="1773" max="1773" width="12" style="252" customWidth="1"/>
    <col min="1774" max="1774" width="13.28515625" style="252" customWidth="1"/>
    <col min="1775" max="1775" width="10.28515625" style="252" customWidth="1"/>
    <col min="1776" max="1776" width="12" style="252" customWidth="1"/>
    <col min="1777" max="1777" width="10.7109375" style="252" customWidth="1"/>
    <col min="1778" max="1780" width="0" style="252" hidden="1" customWidth="1"/>
    <col min="1781" max="2011" width="9.140625" style="252"/>
    <col min="2012" max="2012" width="5.140625" style="252" customWidth="1"/>
    <col min="2013" max="2013" width="26.42578125" style="252" customWidth="1"/>
    <col min="2014" max="2016" width="10.28515625" style="252" customWidth="1"/>
    <col min="2017" max="2018" width="12.42578125" style="252" customWidth="1"/>
    <col min="2019" max="2019" width="11.28515625" style="252" customWidth="1"/>
    <col min="2020" max="2020" width="12.42578125" style="252" customWidth="1"/>
    <col min="2021" max="2021" width="11.28515625" style="252" customWidth="1"/>
    <col min="2022" max="2022" width="15.140625" style="252" customWidth="1"/>
    <col min="2023" max="2023" width="13.5703125" style="252" customWidth="1"/>
    <col min="2024" max="2024" width="12.42578125" style="252" customWidth="1"/>
    <col min="2025" max="2025" width="11.28515625" style="252" customWidth="1"/>
    <col min="2026" max="2026" width="14.140625" style="252" customWidth="1"/>
    <col min="2027" max="2027" width="10.28515625" style="252" customWidth="1"/>
    <col min="2028" max="2028" width="14.140625" style="252" customWidth="1"/>
    <col min="2029" max="2029" width="12" style="252" customWidth="1"/>
    <col min="2030" max="2030" width="13.28515625" style="252" customWidth="1"/>
    <col min="2031" max="2031" width="10.28515625" style="252" customWidth="1"/>
    <col min="2032" max="2032" width="12" style="252" customWidth="1"/>
    <col min="2033" max="2033" width="10.7109375" style="252" customWidth="1"/>
    <col min="2034" max="2036" width="0" style="252" hidden="1" customWidth="1"/>
    <col min="2037" max="2267" width="9.140625" style="252"/>
    <col min="2268" max="2268" width="5.140625" style="252" customWidth="1"/>
    <col min="2269" max="2269" width="26.42578125" style="252" customWidth="1"/>
    <col min="2270" max="2272" width="10.28515625" style="252" customWidth="1"/>
    <col min="2273" max="2274" width="12.42578125" style="252" customWidth="1"/>
    <col min="2275" max="2275" width="11.28515625" style="252" customWidth="1"/>
    <col min="2276" max="2276" width="12.42578125" style="252" customWidth="1"/>
    <col min="2277" max="2277" width="11.28515625" style="252" customWidth="1"/>
    <col min="2278" max="2278" width="15.140625" style="252" customWidth="1"/>
    <col min="2279" max="2279" width="13.5703125" style="252" customWidth="1"/>
    <col min="2280" max="2280" width="12.42578125" style="252" customWidth="1"/>
    <col min="2281" max="2281" width="11.28515625" style="252" customWidth="1"/>
    <col min="2282" max="2282" width="14.140625" style="252" customWidth="1"/>
    <col min="2283" max="2283" width="10.28515625" style="252" customWidth="1"/>
    <col min="2284" max="2284" width="14.140625" style="252" customWidth="1"/>
    <col min="2285" max="2285" width="12" style="252" customWidth="1"/>
    <col min="2286" max="2286" width="13.28515625" style="252" customWidth="1"/>
    <col min="2287" max="2287" width="10.28515625" style="252" customWidth="1"/>
    <col min="2288" max="2288" width="12" style="252" customWidth="1"/>
    <col min="2289" max="2289" width="10.7109375" style="252" customWidth="1"/>
    <col min="2290" max="2292" width="0" style="252" hidden="1" customWidth="1"/>
    <col min="2293" max="2523" width="9.140625" style="252"/>
    <col min="2524" max="2524" width="5.140625" style="252" customWidth="1"/>
    <col min="2525" max="2525" width="26.42578125" style="252" customWidth="1"/>
    <col min="2526" max="2528" width="10.28515625" style="252" customWidth="1"/>
    <col min="2529" max="2530" width="12.42578125" style="252" customWidth="1"/>
    <col min="2531" max="2531" width="11.28515625" style="252" customWidth="1"/>
    <col min="2532" max="2532" width="12.42578125" style="252" customWidth="1"/>
    <col min="2533" max="2533" width="11.28515625" style="252" customWidth="1"/>
    <col min="2534" max="2534" width="15.140625" style="252" customWidth="1"/>
    <col min="2535" max="2535" width="13.5703125" style="252" customWidth="1"/>
    <col min="2536" max="2536" width="12.42578125" style="252" customWidth="1"/>
    <col min="2537" max="2537" width="11.28515625" style="252" customWidth="1"/>
    <col min="2538" max="2538" width="14.140625" style="252" customWidth="1"/>
    <col min="2539" max="2539" width="10.28515625" style="252" customWidth="1"/>
    <col min="2540" max="2540" width="14.140625" style="252" customWidth="1"/>
    <col min="2541" max="2541" width="12" style="252" customWidth="1"/>
    <col min="2542" max="2542" width="13.28515625" style="252" customWidth="1"/>
    <col min="2543" max="2543" width="10.28515625" style="252" customWidth="1"/>
    <col min="2544" max="2544" width="12" style="252" customWidth="1"/>
    <col min="2545" max="2545" width="10.7109375" style="252" customWidth="1"/>
    <col min="2546" max="2548" width="0" style="252" hidden="1" customWidth="1"/>
    <col min="2549" max="2779" width="9.140625" style="252"/>
    <col min="2780" max="2780" width="5.140625" style="252" customWidth="1"/>
    <col min="2781" max="2781" width="26.42578125" style="252" customWidth="1"/>
    <col min="2782" max="2784" width="10.28515625" style="252" customWidth="1"/>
    <col min="2785" max="2786" width="12.42578125" style="252" customWidth="1"/>
    <col min="2787" max="2787" width="11.28515625" style="252" customWidth="1"/>
    <col min="2788" max="2788" width="12.42578125" style="252" customWidth="1"/>
    <col min="2789" max="2789" width="11.28515625" style="252" customWidth="1"/>
    <col min="2790" max="2790" width="15.140625" style="252" customWidth="1"/>
    <col min="2791" max="2791" width="13.5703125" style="252" customWidth="1"/>
    <col min="2792" max="2792" width="12.42578125" style="252" customWidth="1"/>
    <col min="2793" max="2793" width="11.28515625" style="252" customWidth="1"/>
    <col min="2794" max="2794" width="14.140625" style="252" customWidth="1"/>
    <col min="2795" max="2795" width="10.28515625" style="252" customWidth="1"/>
    <col min="2796" max="2796" width="14.140625" style="252" customWidth="1"/>
    <col min="2797" max="2797" width="12" style="252" customWidth="1"/>
    <col min="2798" max="2798" width="13.28515625" style="252" customWidth="1"/>
    <col min="2799" max="2799" width="10.28515625" style="252" customWidth="1"/>
    <col min="2800" max="2800" width="12" style="252" customWidth="1"/>
    <col min="2801" max="2801" width="10.7109375" style="252" customWidth="1"/>
    <col min="2802" max="2804" width="0" style="252" hidden="1" customWidth="1"/>
    <col min="2805" max="3035" width="9.140625" style="252"/>
    <col min="3036" max="3036" width="5.140625" style="252" customWidth="1"/>
    <col min="3037" max="3037" width="26.42578125" style="252" customWidth="1"/>
    <col min="3038" max="3040" width="10.28515625" style="252" customWidth="1"/>
    <col min="3041" max="3042" width="12.42578125" style="252" customWidth="1"/>
    <col min="3043" max="3043" width="11.28515625" style="252" customWidth="1"/>
    <col min="3044" max="3044" width="12.42578125" style="252" customWidth="1"/>
    <col min="3045" max="3045" width="11.28515625" style="252" customWidth="1"/>
    <col min="3046" max="3046" width="15.140625" style="252" customWidth="1"/>
    <col min="3047" max="3047" width="13.5703125" style="252" customWidth="1"/>
    <col min="3048" max="3048" width="12.42578125" style="252" customWidth="1"/>
    <col min="3049" max="3049" width="11.28515625" style="252" customWidth="1"/>
    <col min="3050" max="3050" width="14.140625" style="252" customWidth="1"/>
    <col min="3051" max="3051" width="10.28515625" style="252" customWidth="1"/>
    <col min="3052" max="3052" width="14.140625" style="252" customWidth="1"/>
    <col min="3053" max="3053" width="12" style="252" customWidth="1"/>
    <col min="3054" max="3054" width="13.28515625" style="252" customWidth="1"/>
    <col min="3055" max="3055" width="10.28515625" style="252" customWidth="1"/>
    <col min="3056" max="3056" width="12" style="252" customWidth="1"/>
    <col min="3057" max="3057" width="10.7109375" style="252" customWidth="1"/>
    <col min="3058" max="3060" width="0" style="252" hidden="1" customWidth="1"/>
    <col min="3061" max="3291" width="9.140625" style="252"/>
    <col min="3292" max="3292" width="5.140625" style="252" customWidth="1"/>
    <col min="3293" max="3293" width="26.42578125" style="252" customWidth="1"/>
    <col min="3294" max="3296" width="10.28515625" style="252" customWidth="1"/>
    <col min="3297" max="3298" width="12.42578125" style="252" customWidth="1"/>
    <col min="3299" max="3299" width="11.28515625" style="252" customWidth="1"/>
    <col min="3300" max="3300" width="12.42578125" style="252" customWidth="1"/>
    <col min="3301" max="3301" width="11.28515625" style="252" customWidth="1"/>
    <col min="3302" max="3302" width="15.140625" style="252" customWidth="1"/>
    <col min="3303" max="3303" width="13.5703125" style="252" customWidth="1"/>
    <col min="3304" max="3304" width="12.42578125" style="252" customWidth="1"/>
    <col min="3305" max="3305" width="11.28515625" style="252" customWidth="1"/>
    <col min="3306" max="3306" width="14.140625" style="252" customWidth="1"/>
    <col min="3307" max="3307" width="10.28515625" style="252" customWidth="1"/>
    <col min="3308" max="3308" width="14.140625" style="252" customWidth="1"/>
    <col min="3309" max="3309" width="12" style="252" customWidth="1"/>
    <col min="3310" max="3310" width="13.28515625" style="252" customWidth="1"/>
    <col min="3311" max="3311" width="10.28515625" style="252" customWidth="1"/>
    <col min="3312" max="3312" width="12" style="252" customWidth="1"/>
    <col min="3313" max="3313" width="10.7109375" style="252" customWidth="1"/>
    <col min="3314" max="3316" width="0" style="252" hidden="1" customWidth="1"/>
    <col min="3317" max="3547" width="9.140625" style="252"/>
    <col min="3548" max="3548" width="5.140625" style="252" customWidth="1"/>
    <col min="3549" max="3549" width="26.42578125" style="252" customWidth="1"/>
    <col min="3550" max="3552" width="10.28515625" style="252" customWidth="1"/>
    <col min="3553" max="3554" width="12.42578125" style="252" customWidth="1"/>
    <col min="3555" max="3555" width="11.28515625" style="252" customWidth="1"/>
    <col min="3556" max="3556" width="12.42578125" style="252" customWidth="1"/>
    <col min="3557" max="3557" width="11.28515625" style="252" customWidth="1"/>
    <col min="3558" max="3558" width="15.140625" style="252" customWidth="1"/>
    <col min="3559" max="3559" width="13.5703125" style="252" customWidth="1"/>
    <col min="3560" max="3560" width="12.42578125" style="252" customWidth="1"/>
    <col min="3561" max="3561" width="11.28515625" style="252" customWidth="1"/>
    <col min="3562" max="3562" width="14.140625" style="252" customWidth="1"/>
    <col min="3563" max="3563" width="10.28515625" style="252" customWidth="1"/>
    <col min="3564" max="3564" width="14.140625" style="252" customWidth="1"/>
    <col min="3565" max="3565" width="12" style="252" customWidth="1"/>
    <col min="3566" max="3566" width="13.28515625" style="252" customWidth="1"/>
    <col min="3567" max="3567" width="10.28515625" style="252" customWidth="1"/>
    <col min="3568" max="3568" width="12" style="252" customWidth="1"/>
    <col min="3569" max="3569" width="10.7109375" style="252" customWidth="1"/>
    <col min="3570" max="3572" width="0" style="252" hidden="1" customWidth="1"/>
    <col min="3573" max="3803" width="9.140625" style="252"/>
    <col min="3804" max="3804" width="5.140625" style="252" customWidth="1"/>
    <col min="3805" max="3805" width="26.42578125" style="252" customWidth="1"/>
    <col min="3806" max="3808" width="10.28515625" style="252" customWidth="1"/>
    <col min="3809" max="3810" width="12.42578125" style="252" customWidth="1"/>
    <col min="3811" max="3811" width="11.28515625" style="252" customWidth="1"/>
    <col min="3812" max="3812" width="12.42578125" style="252" customWidth="1"/>
    <col min="3813" max="3813" width="11.28515625" style="252" customWidth="1"/>
    <col min="3814" max="3814" width="15.140625" style="252" customWidth="1"/>
    <col min="3815" max="3815" width="13.5703125" style="252" customWidth="1"/>
    <col min="3816" max="3816" width="12.42578125" style="252" customWidth="1"/>
    <col min="3817" max="3817" width="11.28515625" style="252" customWidth="1"/>
    <col min="3818" max="3818" width="14.140625" style="252" customWidth="1"/>
    <col min="3819" max="3819" width="10.28515625" style="252" customWidth="1"/>
    <col min="3820" max="3820" width="14.140625" style="252" customWidth="1"/>
    <col min="3821" max="3821" width="12" style="252" customWidth="1"/>
    <col min="3822" max="3822" width="13.28515625" style="252" customWidth="1"/>
    <col min="3823" max="3823" width="10.28515625" style="252" customWidth="1"/>
    <col min="3824" max="3824" width="12" style="252" customWidth="1"/>
    <col min="3825" max="3825" width="10.7109375" style="252" customWidth="1"/>
    <col min="3826" max="3828" width="0" style="252" hidden="1" customWidth="1"/>
    <col min="3829" max="4059" width="9.140625" style="252"/>
    <col min="4060" max="4060" width="5.140625" style="252" customWidth="1"/>
    <col min="4061" max="4061" width="26.42578125" style="252" customWidth="1"/>
    <col min="4062" max="4064" width="10.28515625" style="252" customWidth="1"/>
    <col min="4065" max="4066" width="12.42578125" style="252" customWidth="1"/>
    <col min="4067" max="4067" width="11.28515625" style="252" customWidth="1"/>
    <col min="4068" max="4068" width="12.42578125" style="252" customWidth="1"/>
    <col min="4069" max="4069" width="11.28515625" style="252" customWidth="1"/>
    <col min="4070" max="4070" width="15.140625" style="252" customWidth="1"/>
    <col min="4071" max="4071" width="13.5703125" style="252" customWidth="1"/>
    <col min="4072" max="4072" width="12.42578125" style="252" customWidth="1"/>
    <col min="4073" max="4073" width="11.28515625" style="252" customWidth="1"/>
    <col min="4074" max="4074" width="14.140625" style="252" customWidth="1"/>
    <col min="4075" max="4075" width="10.28515625" style="252" customWidth="1"/>
    <col min="4076" max="4076" width="14.140625" style="252" customWidth="1"/>
    <col min="4077" max="4077" width="12" style="252" customWidth="1"/>
    <col min="4078" max="4078" width="13.28515625" style="252" customWidth="1"/>
    <col min="4079" max="4079" width="10.28515625" style="252" customWidth="1"/>
    <col min="4080" max="4080" width="12" style="252" customWidth="1"/>
    <col min="4081" max="4081" width="10.7109375" style="252" customWidth="1"/>
    <col min="4082" max="4084" width="0" style="252" hidden="1" customWidth="1"/>
    <col min="4085" max="4315" width="9.140625" style="252"/>
    <col min="4316" max="4316" width="5.140625" style="252" customWidth="1"/>
    <col min="4317" max="4317" width="26.42578125" style="252" customWidth="1"/>
    <col min="4318" max="4320" width="10.28515625" style="252" customWidth="1"/>
    <col min="4321" max="4322" width="12.42578125" style="252" customWidth="1"/>
    <col min="4323" max="4323" width="11.28515625" style="252" customWidth="1"/>
    <col min="4324" max="4324" width="12.42578125" style="252" customWidth="1"/>
    <col min="4325" max="4325" width="11.28515625" style="252" customWidth="1"/>
    <col min="4326" max="4326" width="15.140625" style="252" customWidth="1"/>
    <col min="4327" max="4327" width="13.5703125" style="252" customWidth="1"/>
    <col min="4328" max="4328" width="12.42578125" style="252" customWidth="1"/>
    <col min="4329" max="4329" width="11.28515625" style="252" customWidth="1"/>
    <col min="4330" max="4330" width="14.140625" style="252" customWidth="1"/>
    <col min="4331" max="4331" width="10.28515625" style="252" customWidth="1"/>
    <col min="4332" max="4332" width="14.140625" style="252" customWidth="1"/>
    <col min="4333" max="4333" width="12" style="252" customWidth="1"/>
    <col min="4334" max="4334" width="13.28515625" style="252" customWidth="1"/>
    <col min="4335" max="4335" width="10.28515625" style="252" customWidth="1"/>
    <col min="4336" max="4336" width="12" style="252" customWidth="1"/>
    <col min="4337" max="4337" width="10.7109375" style="252" customWidth="1"/>
    <col min="4338" max="4340" width="0" style="252" hidden="1" customWidth="1"/>
    <col min="4341" max="4571" width="9.140625" style="252"/>
    <col min="4572" max="4572" width="5.140625" style="252" customWidth="1"/>
    <col min="4573" max="4573" width="26.42578125" style="252" customWidth="1"/>
    <col min="4574" max="4576" width="10.28515625" style="252" customWidth="1"/>
    <col min="4577" max="4578" width="12.42578125" style="252" customWidth="1"/>
    <col min="4579" max="4579" width="11.28515625" style="252" customWidth="1"/>
    <col min="4580" max="4580" width="12.42578125" style="252" customWidth="1"/>
    <col min="4581" max="4581" width="11.28515625" style="252" customWidth="1"/>
    <col min="4582" max="4582" width="15.140625" style="252" customWidth="1"/>
    <col min="4583" max="4583" width="13.5703125" style="252" customWidth="1"/>
    <col min="4584" max="4584" width="12.42578125" style="252" customWidth="1"/>
    <col min="4585" max="4585" width="11.28515625" style="252" customWidth="1"/>
    <col min="4586" max="4586" width="14.140625" style="252" customWidth="1"/>
    <col min="4587" max="4587" width="10.28515625" style="252" customWidth="1"/>
    <col min="4588" max="4588" width="14.140625" style="252" customWidth="1"/>
    <col min="4589" max="4589" width="12" style="252" customWidth="1"/>
    <col min="4590" max="4590" width="13.28515625" style="252" customWidth="1"/>
    <col min="4591" max="4591" width="10.28515625" style="252" customWidth="1"/>
    <col min="4592" max="4592" width="12" style="252" customWidth="1"/>
    <col min="4593" max="4593" width="10.7109375" style="252" customWidth="1"/>
    <col min="4594" max="4596" width="0" style="252" hidden="1" customWidth="1"/>
    <col min="4597" max="4827" width="9.140625" style="252"/>
    <col min="4828" max="4828" width="5.140625" style="252" customWidth="1"/>
    <col min="4829" max="4829" width="26.42578125" style="252" customWidth="1"/>
    <col min="4830" max="4832" width="10.28515625" style="252" customWidth="1"/>
    <col min="4833" max="4834" width="12.42578125" style="252" customWidth="1"/>
    <col min="4835" max="4835" width="11.28515625" style="252" customWidth="1"/>
    <col min="4836" max="4836" width="12.42578125" style="252" customWidth="1"/>
    <col min="4837" max="4837" width="11.28515625" style="252" customWidth="1"/>
    <col min="4838" max="4838" width="15.140625" style="252" customWidth="1"/>
    <col min="4839" max="4839" width="13.5703125" style="252" customWidth="1"/>
    <col min="4840" max="4840" width="12.42578125" style="252" customWidth="1"/>
    <col min="4841" max="4841" width="11.28515625" style="252" customWidth="1"/>
    <col min="4842" max="4842" width="14.140625" style="252" customWidth="1"/>
    <col min="4843" max="4843" width="10.28515625" style="252" customWidth="1"/>
    <col min="4844" max="4844" width="14.140625" style="252" customWidth="1"/>
    <col min="4845" max="4845" width="12" style="252" customWidth="1"/>
    <col min="4846" max="4846" width="13.28515625" style="252" customWidth="1"/>
    <col min="4847" max="4847" width="10.28515625" style="252" customWidth="1"/>
    <col min="4848" max="4848" width="12" style="252" customWidth="1"/>
    <col min="4849" max="4849" width="10.7109375" style="252" customWidth="1"/>
    <col min="4850" max="4852" width="0" style="252" hidden="1" customWidth="1"/>
    <col min="4853" max="5083" width="9.140625" style="252"/>
    <col min="5084" max="5084" width="5.140625" style="252" customWidth="1"/>
    <col min="5085" max="5085" width="26.42578125" style="252" customWidth="1"/>
    <col min="5086" max="5088" width="10.28515625" style="252" customWidth="1"/>
    <col min="5089" max="5090" width="12.42578125" style="252" customWidth="1"/>
    <col min="5091" max="5091" width="11.28515625" style="252" customWidth="1"/>
    <col min="5092" max="5092" width="12.42578125" style="252" customWidth="1"/>
    <col min="5093" max="5093" width="11.28515625" style="252" customWidth="1"/>
    <col min="5094" max="5094" width="15.140625" style="252" customWidth="1"/>
    <col min="5095" max="5095" width="13.5703125" style="252" customWidth="1"/>
    <col min="5096" max="5096" width="12.42578125" style="252" customWidth="1"/>
    <col min="5097" max="5097" width="11.28515625" style="252" customWidth="1"/>
    <col min="5098" max="5098" width="14.140625" style="252" customWidth="1"/>
    <col min="5099" max="5099" width="10.28515625" style="252" customWidth="1"/>
    <col min="5100" max="5100" width="14.140625" style="252" customWidth="1"/>
    <col min="5101" max="5101" width="12" style="252" customWidth="1"/>
    <col min="5102" max="5102" width="13.28515625" style="252" customWidth="1"/>
    <col min="5103" max="5103" width="10.28515625" style="252" customWidth="1"/>
    <col min="5104" max="5104" width="12" style="252" customWidth="1"/>
    <col min="5105" max="5105" width="10.7109375" style="252" customWidth="1"/>
    <col min="5106" max="5108" width="0" style="252" hidden="1" customWidth="1"/>
    <col min="5109" max="5339" width="9.140625" style="252"/>
    <col min="5340" max="5340" width="5.140625" style="252" customWidth="1"/>
    <col min="5341" max="5341" width="26.42578125" style="252" customWidth="1"/>
    <col min="5342" max="5344" width="10.28515625" style="252" customWidth="1"/>
    <col min="5345" max="5346" width="12.42578125" style="252" customWidth="1"/>
    <col min="5347" max="5347" width="11.28515625" style="252" customWidth="1"/>
    <col min="5348" max="5348" width="12.42578125" style="252" customWidth="1"/>
    <col min="5349" max="5349" width="11.28515625" style="252" customWidth="1"/>
    <col min="5350" max="5350" width="15.140625" style="252" customWidth="1"/>
    <col min="5351" max="5351" width="13.5703125" style="252" customWidth="1"/>
    <col min="5352" max="5352" width="12.42578125" style="252" customWidth="1"/>
    <col min="5353" max="5353" width="11.28515625" style="252" customWidth="1"/>
    <col min="5354" max="5354" width="14.140625" style="252" customWidth="1"/>
    <col min="5355" max="5355" width="10.28515625" style="252" customWidth="1"/>
    <col min="5356" max="5356" width="14.140625" style="252" customWidth="1"/>
    <col min="5357" max="5357" width="12" style="252" customWidth="1"/>
    <col min="5358" max="5358" width="13.28515625" style="252" customWidth="1"/>
    <col min="5359" max="5359" width="10.28515625" style="252" customWidth="1"/>
    <col min="5360" max="5360" width="12" style="252" customWidth="1"/>
    <col min="5361" max="5361" width="10.7109375" style="252" customWidth="1"/>
    <col min="5362" max="5364" width="0" style="252" hidden="1" customWidth="1"/>
    <col min="5365" max="5595" width="9.140625" style="252"/>
    <col min="5596" max="5596" width="5.140625" style="252" customWidth="1"/>
    <col min="5597" max="5597" width="26.42578125" style="252" customWidth="1"/>
    <col min="5598" max="5600" width="10.28515625" style="252" customWidth="1"/>
    <col min="5601" max="5602" width="12.42578125" style="252" customWidth="1"/>
    <col min="5603" max="5603" width="11.28515625" style="252" customWidth="1"/>
    <col min="5604" max="5604" width="12.42578125" style="252" customWidth="1"/>
    <col min="5605" max="5605" width="11.28515625" style="252" customWidth="1"/>
    <col min="5606" max="5606" width="15.140625" style="252" customWidth="1"/>
    <col min="5607" max="5607" width="13.5703125" style="252" customWidth="1"/>
    <col min="5608" max="5608" width="12.42578125" style="252" customWidth="1"/>
    <col min="5609" max="5609" width="11.28515625" style="252" customWidth="1"/>
    <col min="5610" max="5610" width="14.140625" style="252" customWidth="1"/>
    <col min="5611" max="5611" width="10.28515625" style="252" customWidth="1"/>
    <col min="5612" max="5612" width="14.140625" style="252" customWidth="1"/>
    <col min="5613" max="5613" width="12" style="252" customWidth="1"/>
    <col min="5614" max="5614" width="13.28515625" style="252" customWidth="1"/>
    <col min="5615" max="5615" width="10.28515625" style="252" customWidth="1"/>
    <col min="5616" max="5616" width="12" style="252" customWidth="1"/>
    <col min="5617" max="5617" width="10.7109375" style="252" customWidth="1"/>
    <col min="5618" max="5620" width="0" style="252" hidden="1" customWidth="1"/>
    <col min="5621" max="5851" width="9.140625" style="252"/>
    <col min="5852" max="5852" width="5.140625" style="252" customWidth="1"/>
    <col min="5853" max="5853" width="26.42578125" style="252" customWidth="1"/>
    <col min="5854" max="5856" width="10.28515625" style="252" customWidth="1"/>
    <col min="5857" max="5858" width="12.42578125" style="252" customWidth="1"/>
    <col min="5859" max="5859" width="11.28515625" style="252" customWidth="1"/>
    <col min="5860" max="5860" width="12.42578125" style="252" customWidth="1"/>
    <col min="5861" max="5861" width="11.28515625" style="252" customWidth="1"/>
    <col min="5862" max="5862" width="15.140625" style="252" customWidth="1"/>
    <col min="5863" max="5863" width="13.5703125" style="252" customWidth="1"/>
    <col min="5864" max="5864" width="12.42578125" style="252" customWidth="1"/>
    <col min="5865" max="5865" width="11.28515625" style="252" customWidth="1"/>
    <col min="5866" max="5866" width="14.140625" style="252" customWidth="1"/>
    <col min="5867" max="5867" width="10.28515625" style="252" customWidth="1"/>
    <col min="5868" max="5868" width="14.140625" style="252" customWidth="1"/>
    <col min="5869" max="5869" width="12" style="252" customWidth="1"/>
    <col min="5870" max="5870" width="13.28515625" style="252" customWidth="1"/>
    <col min="5871" max="5871" width="10.28515625" style="252" customWidth="1"/>
    <col min="5872" max="5872" width="12" style="252" customWidth="1"/>
    <col min="5873" max="5873" width="10.7109375" style="252" customWidth="1"/>
    <col min="5874" max="5876" width="0" style="252" hidden="1" customWidth="1"/>
    <col min="5877" max="6107" width="9.140625" style="252"/>
    <col min="6108" max="6108" width="5.140625" style="252" customWidth="1"/>
    <col min="6109" max="6109" width="26.42578125" style="252" customWidth="1"/>
    <col min="6110" max="6112" width="10.28515625" style="252" customWidth="1"/>
    <col min="6113" max="6114" width="12.42578125" style="252" customWidth="1"/>
    <col min="6115" max="6115" width="11.28515625" style="252" customWidth="1"/>
    <col min="6116" max="6116" width="12.42578125" style="252" customWidth="1"/>
    <col min="6117" max="6117" width="11.28515625" style="252" customWidth="1"/>
    <col min="6118" max="6118" width="15.140625" style="252" customWidth="1"/>
    <col min="6119" max="6119" width="13.5703125" style="252" customWidth="1"/>
    <col min="6120" max="6120" width="12.42578125" style="252" customWidth="1"/>
    <col min="6121" max="6121" width="11.28515625" style="252" customWidth="1"/>
    <col min="6122" max="6122" width="14.140625" style="252" customWidth="1"/>
    <col min="6123" max="6123" width="10.28515625" style="252" customWidth="1"/>
    <col min="6124" max="6124" width="14.140625" style="252" customWidth="1"/>
    <col min="6125" max="6125" width="12" style="252" customWidth="1"/>
    <col min="6126" max="6126" width="13.28515625" style="252" customWidth="1"/>
    <col min="6127" max="6127" width="10.28515625" style="252" customWidth="1"/>
    <col min="6128" max="6128" width="12" style="252" customWidth="1"/>
    <col min="6129" max="6129" width="10.7109375" style="252" customWidth="1"/>
    <col min="6130" max="6132" width="0" style="252" hidden="1" customWidth="1"/>
    <col min="6133" max="6363" width="9.140625" style="252"/>
    <col min="6364" max="6364" width="5.140625" style="252" customWidth="1"/>
    <col min="6365" max="6365" width="26.42578125" style="252" customWidth="1"/>
    <col min="6366" max="6368" width="10.28515625" style="252" customWidth="1"/>
    <col min="6369" max="6370" width="12.42578125" style="252" customWidth="1"/>
    <col min="6371" max="6371" width="11.28515625" style="252" customWidth="1"/>
    <col min="6372" max="6372" width="12.42578125" style="252" customWidth="1"/>
    <col min="6373" max="6373" width="11.28515625" style="252" customWidth="1"/>
    <col min="6374" max="6374" width="15.140625" style="252" customWidth="1"/>
    <col min="6375" max="6375" width="13.5703125" style="252" customWidth="1"/>
    <col min="6376" max="6376" width="12.42578125" style="252" customWidth="1"/>
    <col min="6377" max="6377" width="11.28515625" style="252" customWidth="1"/>
    <col min="6378" max="6378" width="14.140625" style="252" customWidth="1"/>
    <col min="6379" max="6379" width="10.28515625" style="252" customWidth="1"/>
    <col min="6380" max="6380" width="14.140625" style="252" customWidth="1"/>
    <col min="6381" max="6381" width="12" style="252" customWidth="1"/>
    <col min="6382" max="6382" width="13.28515625" style="252" customWidth="1"/>
    <col min="6383" max="6383" width="10.28515625" style="252" customWidth="1"/>
    <col min="6384" max="6384" width="12" style="252" customWidth="1"/>
    <col min="6385" max="6385" width="10.7109375" style="252" customWidth="1"/>
    <col min="6386" max="6388" width="0" style="252" hidden="1" customWidth="1"/>
    <col min="6389" max="6619" width="9.140625" style="252"/>
    <col min="6620" max="6620" width="5.140625" style="252" customWidth="1"/>
    <col min="6621" max="6621" width="26.42578125" style="252" customWidth="1"/>
    <col min="6622" max="6624" width="10.28515625" style="252" customWidth="1"/>
    <col min="6625" max="6626" width="12.42578125" style="252" customWidth="1"/>
    <col min="6627" max="6627" width="11.28515625" style="252" customWidth="1"/>
    <col min="6628" max="6628" width="12.42578125" style="252" customWidth="1"/>
    <col min="6629" max="6629" width="11.28515625" style="252" customWidth="1"/>
    <col min="6630" max="6630" width="15.140625" style="252" customWidth="1"/>
    <col min="6631" max="6631" width="13.5703125" style="252" customWidth="1"/>
    <col min="6632" max="6632" width="12.42578125" style="252" customWidth="1"/>
    <col min="6633" max="6633" width="11.28515625" style="252" customWidth="1"/>
    <col min="6634" max="6634" width="14.140625" style="252" customWidth="1"/>
    <col min="6635" max="6635" width="10.28515625" style="252" customWidth="1"/>
    <col min="6636" max="6636" width="14.140625" style="252" customWidth="1"/>
    <col min="6637" max="6637" width="12" style="252" customWidth="1"/>
    <col min="6638" max="6638" width="13.28515625" style="252" customWidth="1"/>
    <col min="6639" max="6639" width="10.28515625" style="252" customWidth="1"/>
    <col min="6640" max="6640" width="12" style="252" customWidth="1"/>
    <col min="6641" max="6641" width="10.7109375" style="252" customWidth="1"/>
    <col min="6642" max="6644" width="0" style="252" hidden="1" customWidth="1"/>
    <col min="6645" max="6875" width="9.140625" style="252"/>
    <col min="6876" max="6876" width="5.140625" style="252" customWidth="1"/>
    <col min="6877" max="6877" width="26.42578125" style="252" customWidth="1"/>
    <col min="6878" max="6880" width="10.28515625" style="252" customWidth="1"/>
    <col min="6881" max="6882" width="12.42578125" style="252" customWidth="1"/>
    <col min="6883" max="6883" width="11.28515625" style="252" customWidth="1"/>
    <col min="6884" max="6884" width="12.42578125" style="252" customWidth="1"/>
    <col min="6885" max="6885" width="11.28515625" style="252" customWidth="1"/>
    <col min="6886" max="6886" width="15.140625" style="252" customWidth="1"/>
    <col min="6887" max="6887" width="13.5703125" style="252" customWidth="1"/>
    <col min="6888" max="6888" width="12.42578125" style="252" customWidth="1"/>
    <col min="6889" max="6889" width="11.28515625" style="252" customWidth="1"/>
    <col min="6890" max="6890" width="14.140625" style="252" customWidth="1"/>
    <col min="6891" max="6891" width="10.28515625" style="252" customWidth="1"/>
    <col min="6892" max="6892" width="14.140625" style="252" customWidth="1"/>
    <col min="6893" max="6893" width="12" style="252" customWidth="1"/>
    <col min="6894" max="6894" width="13.28515625" style="252" customWidth="1"/>
    <col min="6895" max="6895" width="10.28515625" style="252" customWidth="1"/>
    <col min="6896" max="6896" width="12" style="252" customWidth="1"/>
    <col min="6897" max="6897" width="10.7109375" style="252" customWidth="1"/>
    <col min="6898" max="6900" width="0" style="252" hidden="1" customWidth="1"/>
    <col min="6901" max="7131" width="9.140625" style="252"/>
    <col min="7132" max="7132" width="5.140625" style="252" customWidth="1"/>
    <col min="7133" max="7133" width="26.42578125" style="252" customWidth="1"/>
    <col min="7134" max="7136" width="10.28515625" style="252" customWidth="1"/>
    <col min="7137" max="7138" width="12.42578125" style="252" customWidth="1"/>
    <col min="7139" max="7139" width="11.28515625" style="252" customWidth="1"/>
    <col min="7140" max="7140" width="12.42578125" style="252" customWidth="1"/>
    <col min="7141" max="7141" width="11.28515625" style="252" customWidth="1"/>
    <col min="7142" max="7142" width="15.140625" style="252" customWidth="1"/>
    <col min="7143" max="7143" width="13.5703125" style="252" customWidth="1"/>
    <col min="7144" max="7144" width="12.42578125" style="252" customWidth="1"/>
    <col min="7145" max="7145" width="11.28515625" style="252" customWidth="1"/>
    <col min="7146" max="7146" width="14.140625" style="252" customWidth="1"/>
    <col min="7147" max="7147" width="10.28515625" style="252" customWidth="1"/>
    <col min="7148" max="7148" width="14.140625" style="252" customWidth="1"/>
    <col min="7149" max="7149" width="12" style="252" customWidth="1"/>
    <col min="7150" max="7150" width="13.28515625" style="252" customWidth="1"/>
    <col min="7151" max="7151" width="10.28515625" style="252" customWidth="1"/>
    <col min="7152" max="7152" width="12" style="252" customWidth="1"/>
    <col min="7153" max="7153" width="10.7109375" style="252" customWidth="1"/>
    <col min="7154" max="7156" width="0" style="252" hidden="1" customWidth="1"/>
    <col min="7157" max="7387" width="9.140625" style="252"/>
    <col min="7388" max="7388" width="5.140625" style="252" customWidth="1"/>
    <col min="7389" max="7389" width="26.42578125" style="252" customWidth="1"/>
    <col min="7390" max="7392" width="10.28515625" style="252" customWidth="1"/>
    <col min="7393" max="7394" width="12.42578125" style="252" customWidth="1"/>
    <col min="7395" max="7395" width="11.28515625" style="252" customWidth="1"/>
    <col min="7396" max="7396" width="12.42578125" style="252" customWidth="1"/>
    <col min="7397" max="7397" width="11.28515625" style="252" customWidth="1"/>
    <col min="7398" max="7398" width="15.140625" style="252" customWidth="1"/>
    <col min="7399" max="7399" width="13.5703125" style="252" customWidth="1"/>
    <col min="7400" max="7400" width="12.42578125" style="252" customWidth="1"/>
    <col min="7401" max="7401" width="11.28515625" style="252" customWidth="1"/>
    <col min="7402" max="7402" width="14.140625" style="252" customWidth="1"/>
    <col min="7403" max="7403" width="10.28515625" style="252" customWidth="1"/>
    <col min="7404" max="7404" width="14.140625" style="252" customWidth="1"/>
    <col min="7405" max="7405" width="12" style="252" customWidth="1"/>
    <col min="7406" max="7406" width="13.28515625" style="252" customWidth="1"/>
    <col min="7407" max="7407" width="10.28515625" style="252" customWidth="1"/>
    <col min="7408" max="7408" width="12" style="252" customWidth="1"/>
    <col min="7409" max="7409" width="10.7109375" style="252" customWidth="1"/>
    <col min="7410" max="7412" width="0" style="252" hidden="1" customWidth="1"/>
    <col min="7413" max="7643" width="9.140625" style="252"/>
    <col min="7644" max="7644" width="5.140625" style="252" customWidth="1"/>
    <col min="7645" max="7645" width="26.42578125" style="252" customWidth="1"/>
    <col min="7646" max="7648" width="10.28515625" style="252" customWidth="1"/>
    <col min="7649" max="7650" width="12.42578125" style="252" customWidth="1"/>
    <col min="7651" max="7651" width="11.28515625" style="252" customWidth="1"/>
    <col min="7652" max="7652" width="12.42578125" style="252" customWidth="1"/>
    <col min="7653" max="7653" width="11.28515625" style="252" customWidth="1"/>
    <col min="7654" max="7654" width="15.140625" style="252" customWidth="1"/>
    <col min="7655" max="7655" width="13.5703125" style="252" customWidth="1"/>
    <col min="7656" max="7656" width="12.42578125" style="252" customWidth="1"/>
    <col min="7657" max="7657" width="11.28515625" style="252" customWidth="1"/>
    <col min="7658" max="7658" width="14.140625" style="252" customWidth="1"/>
    <col min="7659" max="7659" width="10.28515625" style="252" customWidth="1"/>
    <col min="7660" max="7660" width="14.140625" style="252" customWidth="1"/>
    <col min="7661" max="7661" width="12" style="252" customWidth="1"/>
    <col min="7662" max="7662" width="13.28515625" style="252" customWidth="1"/>
    <col min="7663" max="7663" width="10.28515625" style="252" customWidth="1"/>
    <col min="7664" max="7664" width="12" style="252" customWidth="1"/>
    <col min="7665" max="7665" width="10.7109375" style="252" customWidth="1"/>
    <col min="7666" max="7668" width="0" style="252" hidden="1" customWidth="1"/>
    <col min="7669" max="7899" width="9.140625" style="252"/>
    <col min="7900" max="7900" width="5.140625" style="252" customWidth="1"/>
    <col min="7901" max="7901" width="26.42578125" style="252" customWidth="1"/>
    <col min="7902" max="7904" width="10.28515625" style="252" customWidth="1"/>
    <col min="7905" max="7906" width="12.42578125" style="252" customWidth="1"/>
    <col min="7907" max="7907" width="11.28515625" style="252" customWidth="1"/>
    <col min="7908" max="7908" width="12.42578125" style="252" customWidth="1"/>
    <col min="7909" max="7909" width="11.28515625" style="252" customWidth="1"/>
    <col min="7910" max="7910" width="15.140625" style="252" customWidth="1"/>
    <col min="7911" max="7911" width="13.5703125" style="252" customWidth="1"/>
    <col min="7912" max="7912" width="12.42578125" style="252" customWidth="1"/>
    <col min="7913" max="7913" width="11.28515625" style="252" customWidth="1"/>
    <col min="7914" max="7914" width="14.140625" style="252" customWidth="1"/>
    <col min="7915" max="7915" width="10.28515625" style="252" customWidth="1"/>
    <col min="7916" max="7916" width="14.140625" style="252" customWidth="1"/>
    <col min="7917" max="7917" width="12" style="252" customWidth="1"/>
    <col min="7918" max="7918" width="13.28515625" style="252" customWidth="1"/>
    <col min="7919" max="7919" width="10.28515625" style="252" customWidth="1"/>
    <col min="7920" max="7920" width="12" style="252" customWidth="1"/>
    <col min="7921" max="7921" width="10.7109375" style="252" customWidth="1"/>
    <col min="7922" max="7924" width="0" style="252" hidden="1" customWidth="1"/>
    <col min="7925" max="8155" width="9.140625" style="252"/>
    <col min="8156" max="8156" width="5.140625" style="252" customWidth="1"/>
    <col min="8157" max="8157" width="26.42578125" style="252" customWidth="1"/>
    <col min="8158" max="8160" width="10.28515625" style="252" customWidth="1"/>
    <col min="8161" max="8162" width="12.42578125" style="252" customWidth="1"/>
    <col min="8163" max="8163" width="11.28515625" style="252" customWidth="1"/>
    <col min="8164" max="8164" width="12.42578125" style="252" customWidth="1"/>
    <col min="8165" max="8165" width="11.28515625" style="252" customWidth="1"/>
    <col min="8166" max="8166" width="15.140625" style="252" customWidth="1"/>
    <col min="8167" max="8167" width="13.5703125" style="252" customWidth="1"/>
    <col min="8168" max="8168" width="12.42578125" style="252" customWidth="1"/>
    <col min="8169" max="8169" width="11.28515625" style="252" customWidth="1"/>
    <col min="8170" max="8170" width="14.140625" style="252" customWidth="1"/>
    <col min="8171" max="8171" width="10.28515625" style="252" customWidth="1"/>
    <col min="8172" max="8172" width="14.140625" style="252" customWidth="1"/>
    <col min="8173" max="8173" width="12" style="252" customWidth="1"/>
    <col min="8174" max="8174" width="13.28515625" style="252" customWidth="1"/>
    <col min="8175" max="8175" width="10.28515625" style="252" customWidth="1"/>
    <col min="8176" max="8176" width="12" style="252" customWidth="1"/>
    <col min="8177" max="8177" width="10.7109375" style="252" customWidth="1"/>
    <col min="8178" max="8180" width="0" style="252" hidden="1" customWidth="1"/>
    <col min="8181" max="8411" width="9.140625" style="252"/>
    <col min="8412" max="8412" width="5.140625" style="252" customWidth="1"/>
    <col min="8413" max="8413" width="26.42578125" style="252" customWidth="1"/>
    <col min="8414" max="8416" width="10.28515625" style="252" customWidth="1"/>
    <col min="8417" max="8418" width="12.42578125" style="252" customWidth="1"/>
    <col min="8419" max="8419" width="11.28515625" style="252" customWidth="1"/>
    <col min="8420" max="8420" width="12.42578125" style="252" customWidth="1"/>
    <col min="8421" max="8421" width="11.28515625" style="252" customWidth="1"/>
    <col min="8422" max="8422" width="15.140625" style="252" customWidth="1"/>
    <col min="8423" max="8423" width="13.5703125" style="252" customWidth="1"/>
    <col min="8424" max="8424" width="12.42578125" style="252" customWidth="1"/>
    <col min="8425" max="8425" width="11.28515625" style="252" customWidth="1"/>
    <col min="8426" max="8426" width="14.140625" style="252" customWidth="1"/>
    <col min="8427" max="8427" width="10.28515625" style="252" customWidth="1"/>
    <col min="8428" max="8428" width="14.140625" style="252" customWidth="1"/>
    <col min="8429" max="8429" width="12" style="252" customWidth="1"/>
    <col min="8430" max="8430" width="13.28515625" style="252" customWidth="1"/>
    <col min="8431" max="8431" width="10.28515625" style="252" customWidth="1"/>
    <col min="8432" max="8432" width="12" style="252" customWidth="1"/>
    <col min="8433" max="8433" width="10.7109375" style="252" customWidth="1"/>
    <col min="8434" max="8436" width="0" style="252" hidden="1" customWidth="1"/>
    <col min="8437" max="8667" width="9.140625" style="252"/>
    <col min="8668" max="8668" width="5.140625" style="252" customWidth="1"/>
    <col min="8669" max="8669" width="26.42578125" style="252" customWidth="1"/>
    <col min="8670" max="8672" width="10.28515625" style="252" customWidth="1"/>
    <col min="8673" max="8674" width="12.42578125" style="252" customWidth="1"/>
    <col min="8675" max="8675" width="11.28515625" style="252" customWidth="1"/>
    <col min="8676" max="8676" width="12.42578125" style="252" customWidth="1"/>
    <col min="8677" max="8677" width="11.28515625" style="252" customWidth="1"/>
    <col min="8678" max="8678" width="15.140625" style="252" customWidth="1"/>
    <col min="8679" max="8679" width="13.5703125" style="252" customWidth="1"/>
    <col min="8680" max="8680" width="12.42578125" style="252" customWidth="1"/>
    <col min="8681" max="8681" width="11.28515625" style="252" customWidth="1"/>
    <col min="8682" max="8682" width="14.140625" style="252" customWidth="1"/>
    <col min="8683" max="8683" width="10.28515625" style="252" customWidth="1"/>
    <col min="8684" max="8684" width="14.140625" style="252" customWidth="1"/>
    <col min="8685" max="8685" width="12" style="252" customWidth="1"/>
    <col min="8686" max="8686" width="13.28515625" style="252" customWidth="1"/>
    <col min="8687" max="8687" width="10.28515625" style="252" customWidth="1"/>
    <col min="8688" max="8688" width="12" style="252" customWidth="1"/>
    <col min="8689" max="8689" width="10.7109375" style="252" customWidth="1"/>
    <col min="8690" max="8692" width="0" style="252" hidden="1" customWidth="1"/>
    <col min="8693" max="8923" width="9.140625" style="252"/>
    <col min="8924" max="8924" width="5.140625" style="252" customWidth="1"/>
    <col min="8925" max="8925" width="26.42578125" style="252" customWidth="1"/>
    <col min="8926" max="8928" width="10.28515625" style="252" customWidth="1"/>
    <col min="8929" max="8930" width="12.42578125" style="252" customWidth="1"/>
    <col min="8931" max="8931" width="11.28515625" style="252" customWidth="1"/>
    <col min="8932" max="8932" width="12.42578125" style="252" customWidth="1"/>
    <col min="8933" max="8933" width="11.28515625" style="252" customWidth="1"/>
    <col min="8934" max="8934" width="15.140625" style="252" customWidth="1"/>
    <col min="8935" max="8935" width="13.5703125" style="252" customWidth="1"/>
    <col min="8936" max="8936" width="12.42578125" style="252" customWidth="1"/>
    <col min="8937" max="8937" width="11.28515625" style="252" customWidth="1"/>
    <col min="8938" max="8938" width="14.140625" style="252" customWidth="1"/>
    <col min="8939" max="8939" width="10.28515625" style="252" customWidth="1"/>
    <col min="8940" max="8940" width="14.140625" style="252" customWidth="1"/>
    <col min="8941" max="8941" width="12" style="252" customWidth="1"/>
    <col min="8942" max="8942" width="13.28515625" style="252" customWidth="1"/>
    <col min="8943" max="8943" width="10.28515625" style="252" customWidth="1"/>
    <col min="8944" max="8944" width="12" style="252" customWidth="1"/>
    <col min="8945" max="8945" width="10.7109375" style="252" customWidth="1"/>
    <col min="8946" max="8948" width="0" style="252" hidden="1" customWidth="1"/>
    <col min="8949" max="9179" width="9.140625" style="252"/>
    <col min="9180" max="9180" width="5.140625" style="252" customWidth="1"/>
    <col min="9181" max="9181" width="26.42578125" style="252" customWidth="1"/>
    <col min="9182" max="9184" width="10.28515625" style="252" customWidth="1"/>
    <col min="9185" max="9186" width="12.42578125" style="252" customWidth="1"/>
    <col min="9187" max="9187" width="11.28515625" style="252" customWidth="1"/>
    <col min="9188" max="9188" width="12.42578125" style="252" customWidth="1"/>
    <col min="9189" max="9189" width="11.28515625" style="252" customWidth="1"/>
    <col min="9190" max="9190" width="15.140625" style="252" customWidth="1"/>
    <col min="9191" max="9191" width="13.5703125" style="252" customWidth="1"/>
    <col min="9192" max="9192" width="12.42578125" style="252" customWidth="1"/>
    <col min="9193" max="9193" width="11.28515625" style="252" customWidth="1"/>
    <col min="9194" max="9194" width="14.140625" style="252" customWidth="1"/>
    <col min="9195" max="9195" width="10.28515625" style="252" customWidth="1"/>
    <col min="9196" max="9196" width="14.140625" style="252" customWidth="1"/>
    <col min="9197" max="9197" width="12" style="252" customWidth="1"/>
    <col min="9198" max="9198" width="13.28515625" style="252" customWidth="1"/>
    <col min="9199" max="9199" width="10.28515625" style="252" customWidth="1"/>
    <col min="9200" max="9200" width="12" style="252" customWidth="1"/>
    <col min="9201" max="9201" width="10.7109375" style="252" customWidth="1"/>
    <col min="9202" max="9204" width="0" style="252" hidden="1" customWidth="1"/>
    <col min="9205" max="9435" width="9.140625" style="252"/>
    <col min="9436" max="9436" width="5.140625" style="252" customWidth="1"/>
    <col min="9437" max="9437" width="26.42578125" style="252" customWidth="1"/>
    <col min="9438" max="9440" width="10.28515625" style="252" customWidth="1"/>
    <col min="9441" max="9442" width="12.42578125" style="252" customWidth="1"/>
    <col min="9443" max="9443" width="11.28515625" style="252" customWidth="1"/>
    <col min="9444" max="9444" width="12.42578125" style="252" customWidth="1"/>
    <col min="9445" max="9445" width="11.28515625" style="252" customWidth="1"/>
    <col min="9446" max="9446" width="15.140625" style="252" customWidth="1"/>
    <col min="9447" max="9447" width="13.5703125" style="252" customWidth="1"/>
    <col min="9448" max="9448" width="12.42578125" style="252" customWidth="1"/>
    <col min="9449" max="9449" width="11.28515625" style="252" customWidth="1"/>
    <col min="9450" max="9450" width="14.140625" style="252" customWidth="1"/>
    <col min="9451" max="9451" width="10.28515625" style="252" customWidth="1"/>
    <col min="9452" max="9452" width="14.140625" style="252" customWidth="1"/>
    <col min="9453" max="9453" width="12" style="252" customWidth="1"/>
    <col min="9454" max="9454" width="13.28515625" style="252" customWidth="1"/>
    <col min="9455" max="9455" width="10.28515625" style="252" customWidth="1"/>
    <col min="9456" max="9456" width="12" style="252" customWidth="1"/>
    <col min="9457" max="9457" width="10.7109375" style="252" customWidth="1"/>
    <col min="9458" max="9460" width="0" style="252" hidden="1" customWidth="1"/>
    <col min="9461" max="9691" width="9.140625" style="252"/>
    <col min="9692" max="9692" width="5.140625" style="252" customWidth="1"/>
    <col min="9693" max="9693" width="26.42578125" style="252" customWidth="1"/>
    <col min="9694" max="9696" width="10.28515625" style="252" customWidth="1"/>
    <col min="9697" max="9698" width="12.42578125" style="252" customWidth="1"/>
    <col min="9699" max="9699" width="11.28515625" style="252" customWidth="1"/>
    <col min="9700" max="9700" width="12.42578125" style="252" customWidth="1"/>
    <col min="9701" max="9701" width="11.28515625" style="252" customWidth="1"/>
    <col min="9702" max="9702" width="15.140625" style="252" customWidth="1"/>
    <col min="9703" max="9703" width="13.5703125" style="252" customWidth="1"/>
    <col min="9704" max="9704" width="12.42578125" style="252" customWidth="1"/>
    <col min="9705" max="9705" width="11.28515625" style="252" customWidth="1"/>
    <col min="9706" max="9706" width="14.140625" style="252" customWidth="1"/>
    <col min="9707" max="9707" width="10.28515625" style="252" customWidth="1"/>
    <col min="9708" max="9708" width="14.140625" style="252" customWidth="1"/>
    <col min="9709" max="9709" width="12" style="252" customWidth="1"/>
    <col min="9710" max="9710" width="13.28515625" style="252" customWidth="1"/>
    <col min="9711" max="9711" width="10.28515625" style="252" customWidth="1"/>
    <col min="9712" max="9712" width="12" style="252" customWidth="1"/>
    <col min="9713" max="9713" width="10.7109375" style="252" customWidth="1"/>
    <col min="9714" max="9716" width="0" style="252" hidden="1" customWidth="1"/>
    <col min="9717" max="9947" width="9.140625" style="252"/>
    <col min="9948" max="9948" width="5.140625" style="252" customWidth="1"/>
    <col min="9949" max="9949" width="26.42578125" style="252" customWidth="1"/>
    <col min="9950" max="9952" width="10.28515625" style="252" customWidth="1"/>
    <col min="9953" max="9954" width="12.42578125" style="252" customWidth="1"/>
    <col min="9955" max="9955" width="11.28515625" style="252" customWidth="1"/>
    <col min="9956" max="9956" width="12.42578125" style="252" customWidth="1"/>
    <col min="9957" max="9957" width="11.28515625" style="252" customWidth="1"/>
    <col min="9958" max="9958" width="15.140625" style="252" customWidth="1"/>
    <col min="9959" max="9959" width="13.5703125" style="252" customWidth="1"/>
    <col min="9960" max="9960" width="12.42578125" style="252" customWidth="1"/>
    <col min="9961" max="9961" width="11.28515625" style="252" customWidth="1"/>
    <col min="9962" max="9962" width="14.140625" style="252" customWidth="1"/>
    <col min="9963" max="9963" width="10.28515625" style="252" customWidth="1"/>
    <col min="9964" max="9964" width="14.140625" style="252" customWidth="1"/>
    <col min="9965" max="9965" width="12" style="252" customWidth="1"/>
    <col min="9966" max="9966" width="13.28515625" style="252" customWidth="1"/>
    <col min="9967" max="9967" width="10.28515625" style="252" customWidth="1"/>
    <col min="9968" max="9968" width="12" style="252" customWidth="1"/>
    <col min="9969" max="9969" width="10.7109375" style="252" customWidth="1"/>
    <col min="9970" max="9972" width="0" style="252" hidden="1" customWidth="1"/>
    <col min="9973" max="10203" width="9.140625" style="252"/>
    <col min="10204" max="10204" width="5.140625" style="252" customWidth="1"/>
    <col min="10205" max="10205" width="26.42578125" style="252" customWidth="1"/>
    <col min="10206" max="10208" width="10.28515625" style="252" customWidth="1"/>
    <col min="10209" max="10210" width="12.42578125" style="252" customWidth="1"/>
    <col min="10211" max="10211" width="11.28515625" style="252" customWidth="1"/>
    <col min="10212" max="10212" width="12.42578125" style="252" customWidth="1"/>
    <col min="10213" max="10213" width="11.28515625" style="252" customWidth="1"/>
    <col min="10214" max="10214" width="15.140625" style="252" customWidth="1"/>
    <col min="10215" max="10215" width="13.5703125" style="252" customWidth="1"/>
    <col min="10216" max="10216" width="12.42578125" style="252" customWidth="1"/>
    <col min="10217" max="10217" width="11.28515625" style="252" customWidth="1"/>
    <col min="10218" max="10218" width="14.140625" style="252" customWidth="1"/>
    <col min="10219" max="10219" width="10.28515625" style="252" customWidth="1"/>
    <col min="10220" max="10220" width="14.140625" style="252" customWidth="1"/>
    <col min="10221" max="10221" width="12" style="252" customWidth="1"/>
    <col min="10222" max="10222" width="13.28515625" style="252" customWidth="1"/>
    <col min="10223" max="10223" width="10.28515625" style="252" customWidth="1"/>
    <col min="10224" max="10224" width="12" style="252" customWidth="1"/>
    <col min="10225" max="10225" width="10.7109375" style="252" customWidth="1"/>
    <col min="10226" max="10228" width="0" style="252" hidden="1" customWidth="1"/>
    <col min="10229" max="10459" width="9.140625" style="252"/>
    <col min="10460" max="10460" width="5.140625" style="252" customWidth="1"/>
    <col min="10461" max="10461" width="26.42578125" style="252" customWidth="1"/>
    <col min="10462" max="10464" width="10.28515625" style="252" customWidth="1"/>
    <col min="10465" max="10466" width="12.42578125" style="252" customWidth="1"/>
    <col min="10467" max="10467" width="11.28515625" style="252" customWidth="1"/>
    <col min="10468" max="10468" width="12.42578125" style="252" customWidth="1"/>
    <col min="10469" max="10469" width="11.28515625" style="252" customWidth="1"/>
    <col min="10470" max="10470" width="15.140625" style="252" customWidth="1"/>
    <col min="10471" max="10471" width="13.5703125" style="252" customWidth="1"/>
    <col min="10472" max="10472" width="12.42578125" style="252" customWidth="1"/>
    <col min="10473" max="10473" width="11.28515625" style="252" customWidth="1"/>
    <col min="10474" max="10474" width="14.140625" style="252" customWidth="1"/>
    <col min="10475" max="10475" width="10.28515625" style="252" customWidth="1"/>
    <col min="10476" max="10476" width="14.140625" style="252" customWidth="1"/>
    <col min="10477" max="10477" width="12" style="252" customWidth="1"/>
    <col min="10478" max="10478" width="13.28515625" style="252" customWidth="1"/>
    <col min="10479" max="10479" width="10.28515625" style="252" customWidth="1"/>
    <col min="10480" max="10480" width="12" style="252" customWidth="1"/>
    <col min="10481" max="10481" width="10.7109375" style="252" customWidth="1"/>
    <col min="10482" max="10484" width="0" style="252" hidden="1" customWidth="1"/>
    <col min="10485" max="10715" width="9.140625" style="252"/>
    <col min="10716" max="10716" width="5.140625" style="252" customWidth="1"/>
    <col min="10717" max="10717" width="26.42578125" style="252" customWidth="1"/>
    <col min="10718" max="10720" width="10.28515625" style="252" customWidth="1"/>
    <col min="10721" max="10722" width="12.42578125" style="252" customWidth="1"/>
    <col min="10723" max="10723" width="11.28515625" style="252" customWidth="1"/>
    <col min="10724" max="10724" width="12.42578125" style="252" customWidth="1"/>
    <col min="10725" max="10725" width="11.28515625" style="252" customWidth="1"/>
    <col min="10726" max="10726" width="15.140625" style="252" customWidth="1"/>
    <col min="10727" max="10727" width="13.5703125" style="252" customWidth="1"/>
    <col min="10728" max="10728" width="12.42578125" style="252" customWidth="1"/>
    <col min="10729" max="10729" width="11.28515625" style="252" customWidth="1"/>
    <col min="10730" max="10730" width="14.140625" style="252" customWidth="1"/>
    <col min="10731" max="10731" width="10.28515625" style="252" customWidth="1"/>
    <col min="10732" max="10732" width="14.140625" style="252" customWidth="1"/>
    <col min="10733" max="10733" width="12" style="252" customWidth="1"/>
    <col min="10734" max="10734" width="13.28515625" style="252" customWidth="1"/>
    <col min="10735" max="10735" width="10.28515625" style="252" customWidth="1"/>
    <col min="10736" max="10736" width="12" style="252" customWidth="1"/>
    <col min="10737" max="10737" width="10.7109375" style="252" customWidth="1"/>
    <col min="10738" max="10740" width="0" style="252" hidden="1" customWidth="1"/>
    <col min="10741" max="10971" width="9.140625" style="252"/>
    <col min="10972" max="10972" width="5.140625" style="252" customWidth="1"/>
    <col min="10973" max="10973" width="26.42578125" style="252" customWidth="1"/>
    <col min="10974" max="10976" width="10.28515625" style="252" customWidth="1"/>
    <col min="10977" max="10978" width="12.42578125" style="252" customWidth="1"/>
    <col min="10979" max="10979" width="11.28515625" style="252" customWidth="1"/>
    <col min="10980" max="10980" width="12.42578125" style="252" customWidth="1"/>
    <col min="10981" max="10981" width="11.28515625" style="252" customWidth="1"/>
    <col min="10982" max="10982" width="15.140625" style="252" customWidth="1"/>
    <col min="10983" max="10983" width="13.5703125" style="252" customWidth="1"/>
    <col min="10984" max="10984" width="12.42578125" style="252" customWidth="1"/>
    <col min="10985" max="10985" width="11.28515625" style="252" customWidth="1"/>
    <col min="10986" max="10986" width="14.140625" style="252" customWidth="1"/>
    <col min="10987" max="10987" width="10.28515625" style="252" customWidth="1"/>
    <col min="10988" max="10988" width="14.140625" style="252" customWidth="1"/>
    <col min="10989" max="10989" width="12" style="252" customWidth="1"/>
    <col min="10990" max="10990" width="13.28515625" style="252" customWidth="1"/>
    <col min="10991" max="10991" width="10.28515625" style="252" customWidth="1"/>
    <col min="10992" max="10992" width="12" style="252" customWidth="1"/>
    <col min="10993" max="10993" width="10.7109375" style="252" customWidth="1"/>
    <col min="10994" max="10996" width="0" style="252" hidden="1" customWidth="1"/>
    <col min="10997" max="11227" width="9.140625" style="252"/>
    <col min="11228" max="11228" width="5.140625" style="252" customWidth="1"/>
    <col min="11229" max="11229" width="26.42578125" style="252" customWidth="1"/>
    <col min="11230" max="11232" width="10.28515625" style="252" customWidth="1"/>
    <col min="11233" max="11234" width="12.42578125" style="252" customWidth="1"/>
    <col min="11235" max="11235" width="11.28515625" style="252" customWidth="1"/>
    <col min="11236" max="11236" width="12.42578125" style="252" customWidth="1"/>
    <col min="11237" max="11237" width="11.28515625" style="252" customWidth="1"/>
    <col min="11238" max="11238" width="15.140625" style="252" customWidth="1"/>
    <col min="11239" max="11239" width="13.5703125" style="252" customWidth="1"/>
    <col min="11240" max="11240" width="12.42578125" style="252" customWidth="1"/>
    <col min="11241" max="11241" width="11.28515625" style="252" customWidth="1"/>
    <col min="11242" max="11242" width="14.140625" style="252" customWidth="1"/>
    <col min="11243" max="11243" width="10.28515625" style="252" customWidth="1"/>
    <col min="11244" max="11244" width="14.140625" style="252" customWidth="1"/>
    <col min="11245" max="11245" width="12" style="252" customWidth="1"/>
    <col min="11246" max="11246" width="13.28515625" style="252" customWidth="1"/>
    <col min="11247" max="11247" width="10.28515625" style="252" customWidth="1"/>
    <col min="11248" max="11248" width="12" style="252" customWidth="1"/>
    <col min="11249" max="11249" width="10.7109375" style="252" customWidth="1"/>
    <col min="11250" max="11252" width="0" style="252" hidden="1" customWidth="1"/>
    <col min="11253" max="11483" width="9.140625" style="252"/>
    <col min="11484" max="11484" width="5.140625" style="252" customWidth="1"/>
    <col min="11485" max="11485" width="26.42578125" style="252" customWidth="1"/>
    <col min="11486" max="11488" width="10.28515625" style="252" customWidth="1"/>
    <col min="11489" max="11490" width="12.42578125" style="252" customWidth="1"/>
    <col min="11491" max="11491" width="11.28515625" style="252" customWidth="1"/>
    <col min="11492" max="11492" width="12.42578125" style="252" customWidth="1"/>
    <col min="11493" max="11493" width="11.28515625" style="252" customWidth="1"/>
    <col min="11494" max="11494" width="15.140625" style="252" customWidth="1"/>
    <col min="11495" max="11495" width="13.5703125" style="252" customWidth="1"/>
    <col min="11496" max="11496" width="12.42578125" style="252" customWidth="1"/>
    <col min="11497" max="11497" width="11.28515625" style="252" customWidth="1"/>
    <col min="11498" max="11498" width="14.140625" style="252" customWidth="1"/>
    <col min="11499" max="11499" width="10.28515625" style="252" customWidth="1"/>
    <col min="11500" max="11500" width="14.140625" style="252" customWidth="1"/>
    <col min="11501" max="11501" width="12" style="252" customWidth="1"/>
    <col min="11502" max="11502" width="13.28515625" style="252" customWidth="1"/>
    <col min="11503" max="11503" width="10.28515625" style="252" customWidth="1"/>
    <col min="11504" max="11504" width="12" style="252" customWidth="1"/>
    <col min="11505" max="11505" width="10.7109375" style="252" customWidth="1"/>
    <col min="11506" max="11508" width="0" style="252" hidden="1" customWidth="1"/>
    <col min="11509" max="11739" width="9.140625" style="252"/>
    <col min="11740" max="11740" width="5.140625" style="252" customWidth="1"/>
    <col min="11741" max="11741" width="26.42578125" style="252" customWidth="1"/>
    <col min="11742" max="11744" width="10.28515625" style="252" customWidth="1"/>
    <col min="11745" max="11746" width="12.42578125" style="252" customWidth="1"/>
    <col min="11747" max="11747" width="11.28515625" style="252" customWidth="1"/>
    <col min="11748" max="11748" width="12.42578125" style="252" customWidth="1"/>
    <col min="11749" max="11749" width="11.28515625" style="252" customWidth="1"/>
    <col min="11750" max="11750" width="15.140625" style="252" customWidth="1"/>
    <col min="11751" max="11751" width="13.5703125" style="252" customWidth="1"/>
    <col min="11752" max="11752" width="12.42578125" style="252" customWidth="1"/>
    <col min="11753" max="11753" width="11.28515625" style="252" customWidth="1"/>
    <col min="11754" max="11754" width="14.140625" style="252" customWidth="1"/>
    <col min="11755" max="11755" width="10.28515625" style="252" customWidth="1"/>
    <col min="11756" max="11756" width="14.140625" style="252" customWidth="1"/>
    <col min="11757" max="11757" width="12" style="252" customWidth="1"/>
    <col min="11758" max="11758" width="13.28515625" style="252" customWidth="1"/>
    <col min="11759" max="11759" width="10.28515625" style="252" customWidth="1"/>
    <col min="11760" max="11760" width="12" style="252" customWidth="1"/>
    <col min="11761" max="11761" width="10.7109375" style="252" customWidth="1"/>
    <col min="11762" max="11764" width="0" style="252" hidden="1" customWidth="1"/>
    <col min="11765" max="11995" width="9.140625" style="252"/>
    <col min="11996" max="11996" width="5.140625" style="252" customWidth="1"/>
    <col min="11997" max="11997" width="26.42578125" style="252" customWidth="1"/>
    <col min="11998" max="12000" width="10.28515625" style="252" customWidth="1"/>
    <col min="12001" max="12002" width="12.42578125" style="252" customWidth="1"/>
    <col min="12003" max="12003" width="11.28515625" style="252" customWidth="1"/>
    <col min="12004" max="12004" width="12.42578125" style="252" customWidth="1"/>
    <col min="12005" max="12005" width="11.28515625" style="252" customWidth="1"/>
    <col min="12006" max="12006" width="15.140625" style="252" customWidth="1"/>
    <col min="12007" max="12007" width="13.5703125" style="252" customWidth="1"/>
    <col min="12008" max="12008" width="12.42578125" style="252" customWidth="1"/>
    <col min="12009" max="12009" width="11.28515625" style="252" customWidth="1"/>
    <col min="12010" max="12010" width="14.140625" style="252" customWidth="1"/>
    <col min="12011" max="12011" width="10.28515625" style="252" customWidth="1"/>
    <col min="12012" max="12012" width="14.140625" style="252" customWidth="1"/>
    <col min="12013" max="12013" width="12" style="252" customWidth="1"/>
    <col min="12014" max="12014" width="13.28515625" style="252" customWidth="1"/>
    <col min="12015" max="12015" width="10.28515625" style="252" customWidth="1"/>
    <col min="12016" max="12016" width="12" style="252" customWidth="1"/>
    <col min="12017" max="12017" width="10.7109375" style="252" customWidth="1"/>
    <col min="12018" max="12020" width="0" style="252" hidden="1" customWidth="1"/>
    <col min="12021" max="12251" width="9.140625" style="252"/>
    <col min="12252" max="12252" width="5.140625" style="252" customWidth="1"/>
    <col min="12253" max="12253" width="26.42578125" style="252" customWidth="1"/>
    <col min="12254" max="12256" width="10.28515625" style="252" customWidth="1"/>
    <col min="12257" max="12258" width="12.42578125" style="252" customWidth="1"/>
    <col min="12259" max="12259" width="11.28515625" style="252" customWidth="1"/>
    <col min="12260" max="12260" width="12.42578125" style="252" customWidth="1"/>
    <col min="12261" max="12261" width="11.28515625" style="252" customWidth="1"/>
    <col min="12262" max="12262" width="15.140625" style="252" customWidth="1"/>
    <col min="12263" max="12263" width="13.5703125" style="252" customWidth="1"/>
    <col min="12264" max="12264" width="12.42578125" style="252" customWidth="1"/>
    <col min="12265" max="12265" width="11.28515625" style="252" customWidth="1"/>
    <col min="12266" max="12266" width="14.140625" style="252" customWidth="1"/>
    <col min="12267" max="12267" width="10.28515625" style="252" customWidth="1"/>
    <col min="12268" max="12268" width="14.140625" style="252" customWidth="1"/>
    <col min="12269" max="12269" width="12" style="252" customWidth="1"/>
    <col min="12270" max="12270" width="13.28515625" style="252" customWidth="1"/>
    <col min="12271" max="12271" width="10.28515625" style="252" customWidth="1"/>
    <col min="12272" max="12272" width="12" style="252" customWidth="1"/>
    <col min="12273" max="12273" width="10.7109375" style="252" customWidth="1"/>
    <col min="12274" max="12276" width="0" style="252" hidden="1" customWidth="1"/>
    <col min="12277" max="12507" width="9.140625" style="252"/>
    <col min="12508" max="12508" width="5.140625" style="252" customWidth="1"/>
    <col min="12509" max="12509" width="26.42578125" style="252" customWidth="1"/>
    <col min="12510" max="12512" width="10.28515625" style="252" customWidth="1"/>
    <col min="12513" max="12514" width="12.42578125" style="252" customWidth="1"/>
    <col min="12515" max="12515" width="11.28515625" style="252" customWidth="1"/>
    <col min="12516" max="12516" width="12.42578125" style="252" customWidth="1"/>
    <col min="12517" max="12517" width="11.28515625" style="252" customWidth="1"/>
    <col min="12518" max="12518" width="15.140625" style="252" customWidth="1"/>
    <col min="12519" max="12519" width="13.5703125" style="252" customWidth="1"/>
    <col min="12520" max="12520" width="12.42578125" style="252" customWidth="1"/>
    <col min="12521" max="12521" width="11.28515625" style="252" customWidth="1"/>
    <col min="12522" max="12522" width="14.140625" style="252" customWidth="1"/>
    <col min="12523" max="12523" width="10.28515625" style="252" customWidth="1"/>
    <col min="12524" max="12524" width="14.140625" style="252" customWidth="1"/>
    <col min="12525" max="12525" width="12" style="252" customWidth="1"/>
    <col min="12526" max="12526" width="13.28515625" style="252" customWidth="1"/>
    <col min="12527" max="12527" width="10.28515625" style="252" customWidth="1"/>
    <col min="12528" max="12528" width="12" style="252" customWidth="1"/>
    <col min="12529" max="12529" width="10.7109375" style="252" customWidth="1"/>
    <col min="12530" max="12532" width="0" style="252" hidden="1" customWidth="1"/>
    <col min="12533" max="12763" width="9.140625" style="252"/>
    <col min="12764" max="12764" width="5.140625" style="252" customWidth="1"/>
    <col min="12765" max="12765" width="26.42578125" style="252" customWidth="1"/>
    <col min="12766" max="12768" width="10.28515625" style="252" customWidth="1"/>
    <col min="12769" max="12770" width="12.42578125" style="252" customWidth="1"/>
    <col min="12771" max="12771" width="11.28515625" style="252" customWidth="1"/>
    <col min="12772" max="12772" width="12.42578125" style="252" customWidth="1"/>
    <col min="12773" max="12773" width="11.28515625" style="252" customWidth="1"/>
    <col min="12774" max="12774" width="15.140625" style="252" customWidth="1"/>
    <col min="12775" max="12775" width="13.5703125" style="252" customWidth="1"/>
    <col min="12776" max="12776" width="12.42578125" style="252" customWidth="1"/>
    <col min="12777" max="12777" width="11.28515625" style="252" customWidth="1"/>
    <col min="12778" max="12778" width="14.140625" style="252" customWidth="1"/>
    <col min="12779" max="12779" width="10.28515625" style="252" customWidth="1"/>
    <col min="12780" max="12780" width="14.140625" style="252" customWidth="1"/>
    <col min="12781" max="12781" width="12" style="252" customWidth="1"/>
    <col min="12782" max="12782" width="13.28515625" style="252" customWidth="1"/>
    <col min="12783" max="12783" width="10.28515625" style="252" customWidth="1"/>
    <col min="12784" max="12784" width="12" style="252" customWidth="1"/>
    <col min="12785" max="12785" width="10.7109375" style="252" customWidth="1"/>
    <col min="12786" max="12788" width="0" style="252" hidden="1" customWidth="1"/>
    <col min="12789" max="13019" width="9.140625" style="252"/>
    <col min="13020" max="13020" width="5.140625" style="252" customWidth="1"/>
    <col min="13021" max="13021" width="26.42578125" style="252" customWidth="1"/>
    <col min="13022" max="13024" width="10.28515625" style="252" customWidth="1"/>
    <col min="13025" max="13026" width="12.42578125" style="252" customWidth="1"/>
    <col min="13027" max="13027" width="11.28515625" style="252" customWidth="1"/>
    <col min="13028" max="13028" width="12.42578125" style="252" customWidth="1"/>
    <col min="13029" max="13029" width="11.28515625" style="252" customWidth="1"/>
    <col min="13030" max="13030" width="15.140625" style="252" customWidth="1"/>
    <col min="13031" max="13031" width="13.5703125" style="252" customWidth="1"/>
    <col min="13032" max="13032" width="12.42578125" style="252" customWidth="1"/>
    <col min="13033" max="13033" width="11.28515625" style="252" customWidth="1"/>
    <col min="13034" max="13034" width="14.140625" style="252" customWidth="1"/>
    <col min="13035" max="13035" width="10.28515625" style="252" customWidth="1"/>
    <col min="13036" max="13036" width="14.140625" style="252" customWidth="1"/>
    <col min="13037" max="13037" width="12" style="252" customWidth="1"/>
    <col min="13038" max="13038" width="13.28515625" style="252" customWidth="1"/>
    <col min="13039" max="13039" width="10.28515625" style="252" customWidth="1"/>
    <col min="13040" max="13040" width="12" style="252" customWidth="1"/>
    <col min="13041" max="13041" width="10.7109375" style="252" customWidth="1"/>
    <col min="13042" max="13044" width="0" style="252" hidden="1" customWidth="1"/>
    <col min="13045" max="13275" width="9.140625" style="252"/>
    <col min="13276" max="13276" width="5.140625" style="252" customWidth="1"/>
    <col min="13277" max="13277" width="26.42578125" style="252" customWidth="1"/>
    <col min="13278" max="13280" width="10.28515625" style="252" customWidth="1"/>
    <col min="13281" max="13282" width="12.42578125" style="252" customWidth="1"/>
    <col min="13283" max="13283" width="11.28515625" style="252" customWidth="1"/>
    <col min="13284" max="13284" width="12.42578125" style="252" customWidth="1"/>
    <col min="13285" max="13285" width="11.28515625" style="252" customWidth="1"/>
    <col min="13286" max="13286" width="15.140625" style="252" customWidth="1"/>
    <col min="13287" max="13287" width="13.5703125" style="252" customWidth="1"/>
    <col min="13288" max="13288" width="12.42578125" style="252" customWidth="1"/>
    <col min="13289" max="13289" width="11.28515625" style="252" customWidth="1"/>
    <col min="13290" max="13290" width="14.140625" style="252" customWidth="1"/>
    <col min="13291" max="13291" width="10.28515625" style="252" customWidth="1"/>
    <col min="13292" max="13292" width="14.140625" style="252" customWidth="1"/>
    <col min="13293" max="13293" width="12" style="252" customWidth="1"/>
    <col min="13294" max="13294" width="13.28515625" style="252" customWidth="1"/>
    <col min="13295" max="13295" width="10.28515625" style="252" customWidth="1"/>
    <col min="13296" max="13296" width="12" style="252" customWidth="1"/>
    <col min="13297" max="13297" width="10.7109375" style="252" customWidth="1"/>
    <col min="13298" max="13300" width="0" style="252" hidden="1" customWidth="1"/>
    <col min="13301" max="13531" width="9.140625" style="252"/>
    <col min="13532" max="13532" width="5.140625" style="252" customWidth="1"/>
    <col min="13533" max="13533" width="26.42578125" style="252" customWidth="1"/>
    <col min="13534" max="13536" width="10.28515625" style="252" customWidth="1"/>
    <col min="13537" max="13538" width="12.42578125" style="252" customWidth="1"/>
    <col min="13539" max="13539" width="11.28515625" style="252" customWidth="1"/>
    <col min="13540" max="13540" width="12.42578125" style="252" customWidth="1"/>
    <col min="13541" max="13541" width="11.28515625" style="252" customWidth="1"/>
    <col min="13542" max="13542" width="15.140625" style="252" customWidth="1"/>
    <col min="13543" max="13543" width="13.5703125" style="252" customWidth="1"/>
    <col min="13544" max="13544" width="12.42578125" style="252" customWidth="1"/>
    <col min="13545" max="13545" width="11.28515625" style="252" customWidth="1"/>
    <col min="13546" max="13546" width="14.140625" style="252" customWidth="1"/>
    <col min="13547" max="13547" width="10.28515625" style="252" customWidth="1"/>
    <col min="13548" max="13548" width="14.140625" style="252" customWidth="1"/>
    <col min="13549" max="13549" width="12" style="252" customWidth="1"/>
    <col min="13550" max="13550" width="13.28515625" style="252" customWidth="1"/>
    <col min="13551" max="13551" width="10.28515625" style="252" customWidth="1"/>
    <col min="13552" max="13552" width="12" style="252" customWidth="1"/>
    <col min="13553" max="13553" width="10.7109375" style="252" customWidth="1"/>
    <col min="13554" max="13556" width="0" style="252" hidden="1" customWidth="1"/>
    <col min="13557" max="13787" width="9.140625" style="252"/>
    <col min="13788" max="13788" width="5.140625" style="252" customWidth="1"/>
    <col min="13789" max="13789" width="26.42578125" style="252" customWidth="1"/>
    <col min="13790" max="13792" width="10.28515625" style="252" customWidth="1"/>
    <col min="13793" max="13794" width="12.42578125" style="252" customWidth="1"/>
    <col min="13795" max="13795" width="11.28515625" style="252" customWidth="1"/>
    <col min="13796" max="13796" width="12.42578125" style="252" customWidth="1"/>
    <col min="13797" max="13797" width="11.28515625" style="252" customWidth="1"/>
    <col min="13798" max="13798" width="15.140625" style="252" customWidth="1"/>
    <col min="13799" max="13799" width="13.5703125" style="252" customWidth="1"/>
    <col min="13800" max="13800" width="12.42578125" style="252" customWidth="1"/>
    <col min="13801" max="13801" width="11.28515625" style="252" customWidth="1"/>
    <col min="13802" max="13802" width="14.140625" style="252" customWidth="1"/>
    <col min="13803" max="13803" width="10.28515625" style="252" customWidth="1"/>
    <col min="13804" max="13804" width="14.140625" style="252" customWidth="1"/>
    <col min="13805" max="13805" width="12" style="252" customWidth="1"/>
    <col min="13806" max="13806" width="13.28515625" style="252" customWidth="1"/>
    <col min="13807" max="13807" width="10.28515625" style="252" customWidth="1"/>
    <col min="13808" max="13808" width="12" style="252" customWidth="1"/>
    <col min="13809" max="13809" width="10.7109375" style="252" customWidth="1"/>
    <col min="13810" max="13812" width="0" style="252" hidden="1" customWidth="1"/>
    <col min="13813" max="14043" width="9.140625" style="252"/>
    <col min="14044" max="14044" width="5.140625" style="252" customWidth="1"/>
    <col min="14045" max="14045" width="26.42578125" style="252" customWidth="1"/>
    <col min="14046" max="14048" width="10.28515625" style="252" customWidth="1"/>
    <col min="14049" max="14050" width="12.42578125" style="252" customWidth="1"/>
    <col min="14051" max="14051" width="11.28515625" style="252" customWidth="1"/>
    <col min="14052" max="14052" width="12.42578125" style="252" customWidth="1"/>
    <col min="14053" max="14053" width="11.28515625" style="252" customWidth="1"/>
    <col min="14054" max="14054" width="15.140625" style="252" customWidth="1"/>
    <col min="14055" max="14055" width="13.5703125" style="252" customWidth="1"/>
    <col min="14056" max="14056" width="12.42578125" style="252" customWidth="1"/>
    <col min="14057" max="14057" width="11.28515625" style="252" customWidth="1"/>
    <col min="14058" max="14058" width="14.140625" style="252" customWidth="1"/>
    <col min="14059" max="14059" width="10.28515625" style="252" customWidth="1"/>
    <col min="14060" max="14060" width="14.140625" style="252" customWidth="1"/>
    <col min="14061" max="14061" width="12" style="252" customWidth="1"/>
    <col min="14062" max="14062" width="13.28515625" style="252" customWidth="1"/>
    <col min="14063" max="14063" width="10.28515625" style="252" customWidth="1"/>
    <col min="14064" max="14064" width="12" style="252" customWidth="1"/>
    <col min="14065" max="14065" width="10.7109375" style="252" customWidth="1"/>
    <col min="14066" max="14068" width="0" style="252" hidden="1" customWidth="1"/>
    <col min="14069" max="14299" width="9.140625" style="252"/>
    <col min="14300" max="14300" width="5.140625" style="252" customWidth="1"/>
    <col min="14301" max="14301" width="26.42578125" style="252" customWidth="1"/>
    <col min="14302" max="14304" width="10.28515625" style="252" customWidth="1"/>
    <col min="14305" max="14306" width="12.42578125" style="252" customWidth="1"/>
    <col min="14307" max="14307" width="11.28515625" style="252" customWidth="1"/>
    <col min="14308" max="14308" width="12.42578125" style="252" customWidth="1"/>
    <col min="14309" max="14309" width="11.28515625" style="252" customWidth="1"/>
    <col min="14310" max="14310" width="15.140625" style="252" customWidth="1"/>
    <col min="14311" max="14311" width="13.5703125" style="252" customWidth="1"/>
    <col min="14312" max="14312" width="12.42578125" style="252" customWidth="1"/>
    <col min="14313" max="14313" width="11.28515625" style="252" customWidth="1"/>
    <col min="14314" max="14314" width="14.140625" style="252" customWidth="1"/>
    <col min="14315" max="14315" width="10.28515625" style="252" customWidth="1"/>
    <col min="14316" max="14316" width="14.140625" style="252" customWidth="1"/>
    <col min="14317" max="14317" width="12" style="252" customWidth="1"/>
    <col min="14318" max="14318" width="13.28515625" style="252" customWidth="1"/>
    <col min="14319" max="14319" width="10.28515625" style="252" customWidth="1"/>
    <col min="14320" max="14320" width="12" style="252" customWidth="1"/>
    <col min="14321" max="14321" width="10.7109375" style="252" customWidth="1"/>
    <col min="14322" max="14324" width="0" style="252" hidden="1" customWidth="1"/>
    <col min="14325" max="14555" width="9.140625" style="252"/>
    <col min="14556" max="14556" width="5.140625" style="252" customWidth="1"/>
    <col min="14557" max="14557" width="26.42578125" style="252" customWidth="1"/>
    <col min="14558" max="14560" width="10.28515625" style="252" customWidth="1"/>
    <col min="14561" max="14562" width="12.42578125" style="252" customWidth="1"/>
    <col min="14563" max="14563" width="11.28515625" style="252" customWidth="1"/>
    <col min="14564" max="14564" width="12.42578125" style="252" customWidth="1"/>
    <col min="14565" max="14565" width="11.28515625" style="252" customWidth="1"/>
    <col min="14566" max="14566" width="15.140625" style="252" customWidth="1"/>
    <col min="14567" max="14567" width="13.5703125" style="252" customWidth="1"/>
    <col min="14568" max="14568" width="12.42578125" style="252" customWidth="1"/>
    <col min="14569" max="14569" width="11.28515625" style="252" customWidth="1"/>
    <col min="14570" max="14570" width="14.140625" style="252" customWidth="1"/>
    <col min="14571" max="14571" width="10.28515625" style="252" customWidth="1"/>
    <col min="14572" max="14572" width="14.140625" style="252" customWidth="1"/>
    <col min="14573" max="14573" width="12" style="252" customWidth="1"/>
    <col min="14574" max="14574" width="13.28515625" style="252" customWidth="1"/>
    <col min="14575" max="14575" width="10.28515625" style="252" customWidth="1"/>
    <col min="14576" max="14576" width="12" style="252" customWidth="1"/>
    <col min="14577" max="14577" width="10.7109375" style="252" customWidth="1"/>
    <col min="14578" max="14580" width="0" style="252" hidden="1" customWidth="1"/>
    <col min="14581" max="14811" width="9.140625" style="252"/>
    <col min="14812" max="14812" width="5.140625" style="252" customWidth="1"/>
    <col min="14813" max="14813" width="26.42578125" style="252" customWidth="1"/>
    <col min="14814" max="14816" width="10.28515625" style="252" customWidth="1"/>
    <col min="14817" max="14818" width="12.42578125" style="252" customWidth="1"/>
    <col min="14819" max="14819" width="11.28515625" style="252" customWidth="1"/>
    <col min="14820" max="14820" width="12.42578125" style="252" customWidth="1"/>
    <col min="14821" max="14821" width="11.28515625" style="252" customWidth="1"/>
    <col min="14822" max="14822" width="15.140625" style="252" customWidth="1"/>
    <col min="14823" max="14823" width="13.5703125" style="252" customWidth="1"/>
    <col min="14824" max="14824" width="12.42578125" style="252" customWidth="1"/>
    <col min="14825" max="14825" width="11.28515625" style="252" customWidth="1"/>
    <col min="14826" max="14826" width="14.140625" style="252" customWidth="1"/>
    <col min="14827" max="14827" width="10.28515625" style="252" customWidth="1"/>
    <col min="14828" max="14828" width="14.140625" style="252" customWidth="1"/>
    <col min="14829" max="14829" width="12" style="252" customWidth="1"/>
    <col min="14830" max="14830" width="13.28515625" style="252" customWidth="1"/>
    <col min="14831" max="14831" width="10.28515625" style="252" customWidth="1"/>
    <col min="14832" max="14832" width="12" style="252" customWidth="1"/>
    <col min="14833" max="14833" width="10.7109375" style="252" customWidth="1"/>
    <col min="14834" max="14836" width="0" style="252" hidden="1" customWidth="1"/>
    <col min="14837" max="15067" width="9.140625" style="252"/>
    <col min="15068" max="15068" width="5.140625" style="252" customWidth="1"/>
    <col min="15069" max="15069" width="26.42578125" style="252" customWidth="1"/>
    <col min="15070" max="15072" width="10.28515625" style="252" customWidth="1"/>
    <col min="15073" max="15074" width="12.42578125" style="252" customWidth="1"/>
    <col min="15075" max="15075" width="11.28515625" style="252" customWidth="1"/>
    <col min="15076" max="15076" width="12.42578125" style="252" customWidth="1"/>
    <col min="15077" max="15077" width="11.28515625" style="252" customWidth="1"/>
    <col min="15078" max="15078" width="15.140625" style="252" customWidth="1"/>
    <col min="15079" max="15079" width="13.5703125" style="252" customWidth="1"/>
    <col min="15080" max="15080" width="12.42578125" style="252" customWidth="1"/>
    <col min="15081" max="15081" width="11.28515625" style="252" customWidth="1"/>
    <col min="15082" max="15082" width="14.140625" style="252" customWidth="1"/>
    <col min="15083" max="15083" width="10.28515625" style="252" customWidth="1"/>
    <col min="15084" max="15084" width="14.140625" style="252" customWidth="1"/>
    <col min="15085" max="15085" width="12" style="252" customWidth="1"/>
    <col min="15086" max="15086" width="13.28515625" style="252" customWidth="1"/>
    <col min="15087" max="15087" width="10.28515625" style="252" customWidth="1"/>
    <col min="15088" max="15088" width="12" style="252" customWidth="1"/>
    <col min="15089" max="15089" width="10.7109375" style="252" customWidth="1"/>
    <col min="15090" max="15092" width="0" style="252" hidden="1" customWidth="1"/>
    <col min="15093" max="15323" width="9.140625" style="252"/>
    <col min="15324" max="15324" width="5.140625" style="252" customWidth="1"/>
    <col min="15325" max="15325" width="26.42578125" style="252" customWidth="1"/>
    <col min="15326" max="15328" width="10.28515625" style="252" customWidth="1"/>
    <col min="15329" max="15330" width="12.42578125" style="252" customWidth="1"/>
    <col min="15331" max="15331" width="11.28515625" style="252" customWidth="1"/>
    <col min="15332" max="15332" width="12.42578125" style="252" customWidth="1"/>
    <col min="15333" max="15333" width="11.28515625" style="252" customWidth="1"/>
    <col min="15334" max="15334" width="15.140625" style="252" customWidth="1"/>
    <col min="15335" max="15335" width="13.5703125" style="252" customWidth="1"/>
    <col min="15336" max="15336" width="12.42578125" style="252" customWidth="1"/>
    <col min="15337" max="15337" width="11.28515625" style="252" customWidth="1"/>
    <col min="15338" max="15338" width="14.140625" style="252" customWidth="1"/>
    <col min="15339" max="15339" width="10.28515625" style="252" customWidth="1"/>
    <col min="15340" max="15340" width="14.140625" style="252" customWidth="1"/>
    <col min="15341" max="15341" width="12" style="252" customWidth="1"/>
    <col min="15342" max="15342" width="13.28515625" style="252" customWidth="1"/>
    <col min="15343" max="15343" width="10.28515625" style="252" customWidth="1"/>
    <col min="15344" max="15344" width="12" style="252" customWidth="1"/>
    <col min="15345" max="15345" width="10.7109375" style="252" customWidth="1"/>
    <col min="15346" max="15348" width="0" style="252" hidden="1" customWidth="1"/>
    <col min="15349" max="15579" width="9.140625" style="252"/>
    <col min="15580" max="15580" width="5.140625" style="252" customWidth="1"/>
    <col min="15581" max="15581" width="26.42578125" style="252" customWidth="1"/>
    <col min="15582" max="15584" width="10.28515625" style="252" customWidth="1"/>
    <col min="15585" max="15586" width="12.42578125" style="252" customWidth="1"/>
    <col min="15587" max="15587" width="11.28515625" style="252" customWidth="1"/>
    <col min="15588" max="15588" width="12.42578125" style="252" customWidth="1"/>
    <col min="15589" max="15589" width="11.28515625" style="252" customWidth="1"/>
    <col min="15590" max="15590" width="15.140625" style="252" customWidth="1"/>
    <col min="15591" max="15591" width="13.5703125" style="252" customWidth="1"/>
    <col min="15592" max="15592" width="12.42578125" style="252" customWidth="1"/>
    <col min="15593" max="15593" width="11.28515625" style="252" customWidth="1"/>
    <col min="15594" max="15594" width="14.140625" style="252" customWidth="1"/>
    <col min="15595" max="15595" width="10.28515625" style="252" customWidth="1"/>
    <col min="15596" max="15596" width="14.140625" style="252" customWidth="1"/>
    <col min="15597" max="15597" width="12" style="252" customWidth="1"/>
    <col min="15598" max="15598" width="13.28515625" style="252" customWidth="1"/>
    <col min="15599" max="15599" width="10.28515625" style="252" customWidth="1"/>
    <col min="15600" max="15600" width="12" style="252" customWidth="1"/>
    <col min="15601" max="15601" width="10.7109375" style="252" customWidth="1"/>
    <col min="15602" max="15604" width="0" style="252" hidden="1" customWidth="1"/>
    <col min="15605" max="15835" width="9.140625" style="252"/>
    <col min="15836" max="15836" width="5.140625" style="252" customWidth="1"/>
    <col min="15837" max="15837" width="26.42578125" style="252" customWidth="1"/>
    <col min="15838" max="15840" width="10.28515625" style="252" customWidth="1"/>
    <col min="15841" max="15842" width="12.42578125" style="252" customWidth="1"/>
    <col min="15843" max="15843" width="11.28515625" style="252" customWidth="1"/>
    <col min="15844" max="15844" width="12.42578125" style="252" customWidth="1"/>
    <col min="15845" max="15845" width="11.28515625" style="252" customWidth="1"/>
    <col min="15846" max="15846" width="15.140625" style="252" customWidth="1"/>
    <col min="15847" max="15847" width="13.5703125" style="252" customWidth="1"/>
    <col min="15848" max="15848" width="12.42578125" style="252" customWidth="1"/>
    <col min="15849" max="15849" width="11.28515625" style="252" customWidth="1"/>
    <col min="15850" max="15850" width="14.140625" style="252" customWidth="1"/>
    <col min="15851" max="15851" width="10.28515625" style="252" customWidth="1"/>
    <col min="15852" max="15852" width="14.140625" style="252" customWidth="1"/>
    <col min="15853" max="15853" width="12" style="252" customWidth="1"/>
    <col min="15854" max="15854" width="13.28515625" style="252" customWidth="1"/>
    <col min="15855" max="15855" width="10.28515625" style="252" customWidth="1"/>
    <col min="15856" max="15856" width="12" style="252" customWidth="1"/>
    <col min="15857" max="15857" width="10.7109375" style="252" customWidth="1"/>
    <col min="15858" max="15860" width="0" style="252" hidden="1" customWidth="1"/>
    <col min="15861" max="16091" width="9.140625" style="252"/>
    <col min="16092" max="16092" width="5.140625" style="252" customWidth="1"/>
    <col min="16093" max="16093" width="26.42578125" style="252" customWidth="1"/>
    <col min="16094" max="16096" width="10.28515625" style="252" customWidth="1"/>
    <col min="16097" max="16098" width="12.42578125" style="252" customWidth="1"/>
    <col min="16099" max="16099" width="11.28515625" style="252" customWidth="1"/>
    <col min="16100" max="16100" width="12.42578125" style="252" customWidth="1"/>
    <col min="16101" max="16101" width="11.28515625" style="252" customWidth="1"/>
    <col min="16102" max="16102" width="15.140625" style="252" customWidth="1"/>
    <col min="16103" max="16103" width="13.5703125" style="252" customWidth="1"/>
    <col min="16104" max="16104" width="12.42578125" style="252" customWidth="1"/>
    <col min="16105" max="16105" width="11.28515625" style="252" customWidth="1"/>
    <col min="16106" max="16106" width="14.140625" style="252" customWidth="1"/>
    <col min="16107" max="16107" width="10.28515625" style="252" customWidth="1"/>
    <col min="16108" max="16108" width="14.140625" style="252" customWidth="1"/>
    <col min="16109" max="16109" width="12" style="252" customWidth="1"/>
    <col min="16110" max="16110" width="13.28515625" style="252" customWidth="1"/>
    <col min="16111" max="16111" width="10.28515625" style="252" customWidth="1"/>
    <col min="16112" max="16112" width="12" style="252" customWidth="1"/>
    <col min="16113" max="16113" width="10.7109375" style="252" customWidth="1"/>
    <col min="16114" max="16116" width="0" style="252" hidden="1" customWidth="1"/>
    <col min="16117" max="16384" width="9.140625" style="252"/>
  </cols>
  <sheetData>
    <row r="1" spans="1:232">
      <c r="A1" s="487" t="s">
        <v>431</v>
      </c>
      <c r="B1" s="487"/>
      <c r="C1" s="487"/>
      <c r="D1" s="249"/>
      <c r="E1" s="249"/>
      <c r="F1" s="250"/>
      <c r="G1" s="250"/>
      <c r="H1" s="250"/>
      <c r="I1" s="250"/>
      <c r="J1" s="250"/>
      <c r="K1" s="251"/>
      <c r="L1" s="251"/>
      <c r="M1" s="488" t="s">
        <v>432</v>
      </c>
      <c r="N1" s="488"/>
      <c r="O1" s="488"/>
      <c r="P1" s="488"/>
    </row>
    <row r="2" spans="1:232">
      <c r="A2" s="489" t="s">
        <v>433</v>
      </c>
      <c r="B2" s="489"/>
      <c r="C2" s="489"/>
      <c r="D2" s="489"/>
      <c r="E2" s="489"/>
      <c r="F2" s="489"/>
      <c r="G2" s="489"/>
      <c r="H2" s="489"/>
      <c r="I2" s="489"/>
      <c r="J2" s="489"/>
      <c r="K2" s="489"/>
      <c r="L2" s="489"/>
      <c r="M2" s="489"/>
      <c r="N2" s="489"/>
      <c r="O2" s="489"/>
    </row>
    <row r="3" spans="1:232">
      <c r="A3" s="490" t="s">
        <v>401</v>
      </c>
      <c r="B3" s="490"/>
      <c r="C3" s="490"/>
      <c r="D3" s="490"/>
      <c r="E3" s="490"/>
      <c r="F3" s="490"/>
      <c r="G3" s="490"/>
      <c r="H3" s="490"/>
      <c r="I3" s="490"/>
      <c r="J3" s="490"/>
      <c r="K3" s="490"/>
      <c r="L3" s="490"/>
      <c r="M3" s="490"/>
      <c r="N3" s="490"/>
      <c r="O3" s="490"/>
    </row>
    <row r="4" spans="1:232">
      <c r="A4" s="253"/>
      <c r="B4" s="254"/>
      <c r="C4" s="255"/>
      <c r="D4" s="256"/>
      <c r="E4" s="256"/>
      <c r="F4" s="257"/>
      <c r="G4" s="257"/>
      <c r="H4" s="257"/>
      <c r="I4" s="257"/>
      <c r="J4" s="257"/>
      <c r="K4" s="258"/>
      <c r="L4" s="258"/>
      <c r="M4" s="258"/>
      <c r="N4" s="491" t="s">
        <v>434</v>
      </c>
      <c r="O4" s="491"/>
    </row>
    <row r="5" spans="1:232" s="259" customFormat="1">
      <c r="A5" s="492" t="s">
        <v>23</v>
      </c>
      <c r="B5" s="493" t="s">
        <v>435</v>
      </c>
      <c r="C5" s="485" t="s">
        <v>436</v>
      </c>
      <c r="D5" s="485" t="s">
        <v>437</v>
      </c>
      <c r="E5" s="485"/>
      <c r="F5" s="485"/>
      <c r="G5" s="485"/>
      <c r="H5" s="485"/>
      <c r="I5" s="485"/>
      <c r="J5" s="485"/>
      <c r="K5" s="485"/>
      <c r="L5" s="485"/>
      <c r="M5" s="485"/>
      <c r="N5" s="485"/>
      <c r="O5" s="485"/>
      <c r="P5" s="485"/>
    </row>
    <row r="6" spans="1:232" s="259" customFormat="1">
      <c r="A6" s="492"/>
      <c r="B6" s="494"/>
      <c r="C6" s="485"/>
      <c r="D6" s="485" t="s">
        <v>438</v>
      </c>
      <c r="E6" s="485" t="s">
        <v>439</v>
      </c>
      <c r="F6" s="485" t="s">
        <v>440</v>
      </c>
      <c r="G6" s="485" t="s">
        <v>441</v>
      </c>
      <c r="H6" s="485" t="s">
        <v>442</v>
      </c>
      <c r="I6" s="485" t="s">
        <v>443</v>
      </c>
      <c r="J6" s="485" t="s">
        <v>95</v>
      </c>
      <c r="K6" s="485" t="s">
        <v>444</v>
      </c>
      <c r="L6" s="485" t="s">
        <v>445</v>
      </c>
      <c r="M6" s="485"/>
      <c r="N6" s="485" t="s">
        <v>446</v>
      </c>
      <c r="O6" s="485" t="s">
        <v>447</v>
      </c>
      <c r="P6" s="485" t="s">
        <v>448</v>
      </c>
    </row>
    <row r="7" spans="1:232" s="259" customFormat="1" ht="141.75">
      <c r="A7" s="492"/>
      <c r="B7" s="495"/>
      <c r="C7" s="485"/>
      <c r="D7" s="485"/>
      <c r="E7" s="485"/>
      <c r="F7" s="485"/>
      <c r="G7" s="485"/>
      <c r="H7" s="485"/>
      <c r="I7" s="485"/>
      <c r="J7" s="485"/>
      <c r="K7" s="485"/>
      <c r="L7" s="260" t="s">
        <v>449</v>
      </c>
      <c r="M7" s="260" t="s">
        <v>450</v>
      </c>
      <c r="N7" s="485"/>
      <c r="O7" s="485"/>
      <c r="P7" s="485"/>
    </row>
    <row r="8" spans="1:232" s="259" customFormat="1">
      <c r="A8" s="261" t="s">
        <v>1</v>
      </c>
      <c r="B8" s="260" t="s">
        <v>2</v>
      </c>
      <c r="C8" s="260">
        <v>1</v>
      </c>
      <c r="D8" s="260">
        <v>2</v>
      </c>
      <c r="E8" s="260">
        <v>3</v>
      </c>
      <c r="F8" s="260">
        <v>4</v>
      </c>
      <c r="G8" s="260">
        <v>5</v>
      </c>
      <c r="H8" s="260">
        <v>6</v>
      </c>
      <c r="I8" s="260">
        <v>7</v>
      </c>
      <c r="J8" s="260">
        <v>8</v>
      </c>
      <c r="K8" s="260">
        <v>9</v>
      </c>
      <c r="L8" s="260">
        <v>10</v>
      </c>
      <c r="M8" s="260">
        <v>11</v>
      </c>
      <c r="N8" s="260">
        <v>12</v>
      </c>
      <c r="O8" s="260">
        <v>13</v>
      </c>
      <c r="P8" s="260">
        <v>14</v>
      </c>
    </row>
    <row r="9" spans="1:232" s="259" customFormat="1">
      <c r="A9" s="262"/>
      <c r="B9" s="263" t="s">
        <v>451</v>
      </c>
      <c r="C9" s="264">
        <f>SUM(C11:C29)</f>
        <v>2221185</v>
      </c>
      <c r="D9" s="264">
        <f t="shared" ref="D9:P9" si="0">SUM(D11:D29)</f>
        <v>5000</v>
      </c>
      <c r="E9" s="264">
        <f t="shared" si="0"/>
        <v>0</v>
      </c>
      <c r="F9" s="264">
        <f t="shared" si="0"/>
        <v>103006</v>
      </c>
      <c r="G9" s="264">
        <f t="shared" si="0"/>
        <v>118669.52249999999</v>
      </c>
      <c r="H9" s="264">
        <f t="shared" si="0"/>
        <v>0</v>
      </c>
      <c r="I9" s="264">
        <f t="shared" si="0"/>
        <v>0</v>
      </c>
      <c r="J9" s="264">
        <f t="shared" si="0"/>
        <v>271470</v>
      </c>
      <c r="K9" s="264">
        <f t="shared" si="0"/>
        <v>1599839.4775</v>
      </c>
      <c r="L9" s="264">
        <f t="shared" si="0"/>
        <v>899184.47750000004</v>
      </c>
      <c r="M9" s="264">
        <f t="shared" si="0"/>
        <v>483000</v>
      </c>
      <c r="N9" s="264">
        <f t="shared" si="0"/>
        <v>0</v>
      </c>
      <c r="O9" s="264">
        <f t="shared" si="0"/>
        <v>0</v>
      </c>
      <c r="P9" s="264">
        <f t="shared" si="0"/>
        <v>81000</v>
      </c>
    </row>
    <row r="10" spans="1:232" s="259" customFormat="1">
      <c r="A10" s="265"/>
      <c r="B10" s="266" t="s">
        <v>437</v>
      </c>
      <c r="C10" s="267"/>
      <c r="D10" s="267"/>
      <c r="E10" s="267"/>
      <c r="F10" s="267"/>
      <c r="G10" s="267"/>
      <c r="H10" s="267"/>
      <c r="I10" s="267"/>
      <c r="J10" s="267"/>
      <c r="K10" s="267"/>
      <c r="L10" s="267"/>
      <c r="M10" s="267"/>
      <c r="N10" s="267"/>
      <c r="O10" s="267"/>
      <c r="P10" s="266"/>
    </row>
    <row r="11" spans="1:232">
      <c r="A11" s="293">
        <v>1</v>
      </c>
      <c r="B11" s="294" t="s">
        <v>452</v>
      </c>
      <c r="C11" s="269">
        <v>8000</v>
      </c>
      <c r="D11" s="269"/>
      <c r="E11" s="269"/>
      <c r="F11" s="269"/>
      <c r="G11" s="269"/>
      <c r="H11" s="269"/>
      <c r="I11" s="269"/>
      <c r="J11" s="269"/>
      <c r="K11" s="269"/>
      <c r="L11" s="269"/>
      <c r="M11" s="269"/>
      <c r="N11" s="269"/>
      <c r="O11" s="269"/>
      <c r="P11" s="295"/>
    </row>
    <row r="12" spans="1:232">
      <c r="A12" s="293">
        <v>2</v>
      </c>
      <c r="B12" s="294" t="s">
        <v>182</v>
      </c>
      <c r="C12" s="269">
        <f>1200+33000</f>
        <v>34200</v>
      </c>
      <c r="D12" s="269"/>
      <c r="E12" s="269"/>
      <c r="F12" s="269"/>
      <c r="G12" s="269"/>
      <c r="H12" s="269"/>
      <c r="I12" s="269"/>
      <c r="J12" s="269"/>
      <c r="K12" s="269"/>
      <c r="L12" s="269"/>
      <c r="M12" s="269"/>
      <c r="N12" s="269"/>
      <c r="O12" s="269"/>
      <c r="P12" s="295"/>
    </row>
    <row r="13" spans="1:232" s="300" customFormat="1">
      <c r="A13" s="293">
        <v>3</v>
      </c>
      <c r="B13" s="296" t="s">
        <v>453</v>
      </c>
      <c r="C13" s="297">
        <f>10900+85374+17151.5714+30515.5161+61470+5000+10000+2000+5000</f>
        <v>227411.08749999999</v>
      </c>
      <c r="D13" s="297">
        <v>5000</v>
      </c>
      <c r="E13" s="297"/>
      <c r="F13" s="297">
        <v>10900</v>
      </c>
      <c r="G13" s="297">
        <f>85374+2000+5000</f>
        <v>92374</v>
      </c>
      <c r="H13" s="297"/>
      <c r="I13" s="297"/>
      <c r="J13" s="297">
        <v>61470</v>
      </c>
      <c r="K13" s="297">
        <f>17151.5714+30515.5161+10000</f>
        <v>57667.087500000001</v>
      </c>
      <c r="L13" s="297">
        <f>17151.5714+30515.5161</f>
        <v>47667.087500000001</v>
      </c>
      <c r="M13" s="297">
        <v>10000</v>
      </c>
      <c r="N13" s="297"/>
      <c r="O13" s="297"/>
      <c r="P13" s="298"/>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299"/>
      <c r="DE13" s="299"/>
      <c r="DF13" s="299"/>
      <c r="DG13" s="299"/>
      <c r="DH13" s="299"/>
      <c r="DI13" s="299"/>
      <c r="DJ13" s="299"/>
      <c r="DK13" s="299"/>
      <c r="DL13" s="299"/>
      <c r="DM13" s="299"/>
      <c r="DN13" s="299"/>
      <c r="DO13" s="299"/>
      <c r="DP13" s="299"/>
      <c r="DQ13" s="299"/>
      <c r="DR13" s="299"/>
      <c r="DS13" s="299"/>
      <c r="DT13" s="299"/>
      <c r="DU13" s="299"/>
      <c r="DV13" s="299"/>
      <c r="DW13" s="299"/>
      <c r="DX13" s="299"/>
      <c r="DY13" s="299"/>
      <c r="DZ13" s="299"/>
      <c r="EA13" s="299"/>
      <c r="EB13" s="299"/>
      <c r="EC13" s="299"/>
      <c r="ED13" s="299"/>
      <c r="EE13" s="299"/>
      <c r="EF13" s="299"/>
      <c r="EG13" s="299"/>
      <c r="EH13" s="299"/>
      <c r="EI13" s="299"/>
      <c r="EJ13" s="299"/>
      <c r="EK13" s="299"/>
      <c r="EL13" s="299"/>
      <c r="EM13" s="299"/>
      <c r="EN13" s="299"/>
      <c r="EO13" s="299"/>
      <c r="EP13" s="299"/>
      <c r="EQ13" s="299"/>
      <c r="ER13" s="299"/>
      <c r="ES13" s="299"/>
      <c r="ET13" s="299"/>
      <c r="EU13" s="299"/>
      <c r="EV13" s="299"/>
      <c r="EW13" s="299"/>
      <c r="EX13" s="299"/>
      <c r="EY13" s="299"/>
      <c r="EZ13" s="299"/>
      <c r="FA13" s="299"/>
      <c r="FB13" s="299"/>
      <c r="FC13" s="299"/>
      <c r="FD13" s="299"/>
      <c r="FE13" s="299"/>
      <c r="FF13" s="299"/>
      <c r="FG13" s="299"/>
      <c r="FH13" s="299"/>
      <c r="FI13" s="299"/>
      <c r="FJ13" s="299"/>
      <c r="FK13" s="299"/>
      <c r="FL13" s="299"/>
      <c r="FM13" s="299"/>
      <c r="FN13" s="299"/>
      <c r="FO13" s="299"/>
      <c r="FP13" s="299"/>
      <c r="FQ13" s="299"/>
      <c r="FR13" s="299"/>
      <c r="FS13" s="299"/>
      <c r="FT13" s="299"/>
      <c r="FU13" s="299"/>
      <c r="FV13" s="299"/>
      <c r="FW13" s="299"/>
      <c r="FX13" s="299"/>
      <c r="FY13" s="299"/>
      <c r="FZ13" s="299"/>
      <c r="GA13" s="299"/>
      <c r="GB13" s="299"/>
      <c r="GC13" s="299"/>
      <c r="GD13" s="299"/>
      <c r="GE13" s="299"/>
      <c r="GF13" s="299"/>
      <c r="GG13" s="299"/>
      <c r="GH13" s="299"/>
      <c r="GI13" s="299"/>
      <c r="GJ13" s="299"/>
      <c r="GK13" s="299"/>
      <c r="GL13" s="299"/>
      <c r="GM13" s="299"/>
      <c r="GN13" s="299"/>
      <c r="GO13" s="299"/>
      <c r="GP13" s="299"/>
      <c r="GQ13" s="299"/>
      <c r="GR13" s="299"/>
      <c r="GS13" s="299"/>
      <c r="GT13" s="299"/>
      <c r="GU13" s="299"/>
      <c r="GV13" s="299"/>
      <c r="GW13" s="299"/>
      <c r="GX13" s="299"/>
      <c r="GY13" s="299"/>
      <c r="GZ13" s="299"/>
      <c r="HA13" s="299"/>
      <c r="HB13" s="299"/>
      <c r="HC13" s="299"/>
      <c r="HD13" s="299"/>
      <c r="HE13" s="299"/>
      <c r="HF13" s="299"/>
      <c r="HG13" s="299"/>
      <c r="HH13" s="299"/>
      <c r="HI13" s="299"/>
      <c r="HJ13" s="299"/>
      <c r="HK13" s="299"/>
      <c r="HL13" s="299"/>
      <c r="HM13" s="299"/>
      <c r="HN13" s="299"/>
      <c r="HO13" s="299"/>
      <c r="HP13" s="299"/>
      <c r="HQ13" s="299"/>
      <c r="HR13" s="299"/>
      <c r="HS13" s="299"/>
      <c r="HT13" s="299"/>
      <c r="HU13" s="299"/>
      <c r="HV13" s="299"/>
      <c r="HW13" s="299"/>
      <c r="HX13" s="299"/>
    </row>
    <row r="14" spans="1:232">
      <c r="A14" s="293">
        <v>4</v>
      </c>
      <c r="B14" s="301" t="s">
        <v>166</v>
      </c>
      <c r="C14" s="297">
        <f>16000+14000+10100</f>
        <v>40100</v>
      </c>
      <c r="D14" s="297"/>
      <c r="E14" s="297"/>
      <c r="F14" s="297">
        <f>16000+14000+10100</f>
        <v>40100</v>
      </c>
      <c r="G14" s="297"/>
      <c r="H14" s="297"/>
      <c r="I14" s="297"/>
      <c r="J14" s="297"/>
      <c r="K14" s="297"/>
      <c r="L14" s="297"/>
      <c r="M14" s="297"/>
      <c r="N14" s="297"/>
      <c r="O14" s="297"/>
      <c r="P14" s="295"/>
    </row>
    <row r="15" spans="1:232">
      <c r="A15" s="293">
        <v>5</v>
      </c>
      <c r="B15" s="301" t="s">
        <v>179</v>
      </c>
      <c r="C15" s="297">
        <f>11595.5225+3000</f>
        <v>14595.522499999999</v>
      </c>
      <c r="D15" s="297"/>
      <c r="E15" s="297"/>
      <c r="F15" s="297"/>
      <c r="G15" s="297">
        <f>11595.5225+3000</f>
        <v>14595.522499999999</v>
      </c>
      <c r="H15" s="297"/>
      <c r="I15" s="297"/>
      <c r="J15" s="297"/>
      <c r="K15" s="297"/>
      <c r="L15" s="297"/>
      <c r="M15" s="297"/>
      <c r="N15" s="297"/>
      <c r="O15" s="297"/>
      <c r="P15" s="295"/>
    </row>
    <row r="16" spans="1:232">
      <c r="A16" s="293">
        <v>6</v>
      </c>
      <c r="B16" s="294" t="s">
        <v>454</v>
      </c>
      <c r="C16" s="269">
        <f>2000+2000+400+1500+5000+800</f>
        <v>11700</v>
      </c>
      <c r="D16" s="269"/>
      <c r="E16" s="269"/>
      <c r="F16" s="269"/>
      <c r="G16" s="269">
        <f>2000+2000+400+1500+5000+800</f>
        <v>11700</v>
      </c>
      <c r="H16" s="269"/>
      <c r="I16" s="269"/>
      <c r="J16" s="269"/>
      <c r="K16" s="269"/>
      <c r="L16" s="269"/>
      <c r="M16" s="269"/>
      <c r="N16" s="269"/>
      <c r="O16" s="269"/>
      <c r="P16" s="295"/>
    </row>
    <row r="17" spans="1:216">
      <c r="A17" s="293">
        <v>7</v>
      </c>
      <c r="B17" s="294" t="s">
        <v>455</v>
      </c>
      <c r="C17" s="269">
        <f>4393.39+6000+22000+9000+3000</f>
        <v>44393.39</v>
      </c>
      <c r="D17" s="269"/>
      <c r="E17" s="269"/>
      <c r="F17" s="269"/>
      <c r="G17" s="269"/>
      <c r="H17" s="269"/>
      <c r="I17" s="269"/>
      <c r="J17" s="269"/>
      <c r="K17" s="269">
        <f>4393.39+6000+22000+9000+3000</f>
        <v>44393.39</v>
      </c>
      <c r="L17" s="269">
        <f>4393.39+6000+22000+9000+3000</f>
        <v>44393.39</v>
      </c>
      <c r="M17" s="269"/>
      <c r="N17" s="269"/>
      <c r="O17" s="269"/>
      <c r="P17" s="295"/>
    </row>
    <row r="18" spans="1:216">
      <c r="A18" s="293">
        <v>8</v>
      </c>
      <c r="B18" s="302" t="s">
        <v>456</v>
      </c>
      <c r="C18" s="303">
        <f>30000+52006</f>
        <v>82006</v>
      </c>
      <c r="D18" s="303"/>
      <c r="E18" s="303"/>
      <c r="F18" s="303">
        <v>52006</v>
      </c>
      <c r="G18" s="303"/>
      <c r="H18" s="303"/>
      <c r="I18" s="303"/>
      <c r="J18" s="303"/>
      <c r="K18" s="303">
        <v>30000</v>
      </c>
      <c r="L18" s="303"/>
      <c r="M18" s="303"/>
      <c r="N18" s="303"/>
      <c r="O18" s="303"/>
      <c r="P18" s="295"/>
    </row>
    <row r="19" spans="1:216">
      <c r="A19" s="293">
        <v>9</v>
      </c>
      <c r="B19" s="302" t="s">
        <v>164</v>
      </c>
      <c r="C19" s="303">
        <f>200+2400+1500+1000</f>
        <v>5100</v>
      </c>
      <c r="D19" s="303"/>
      <c r="E19" s="303"/>
      <c r="F19" s="303"/>
      <c r="G19" s="303"/>
      <c r="H19" s="303"/>
      <c r="I19" s="303"/>
      <c r="J19" s="303"/>
      <c r="K19" s="303">
        <f>200+2400+1500+1000</f>
        <v>5100</v>
      </c>
      <c r="L19" s="303"/>
      <c r="M19" s="303"/>
      <c r="N19" s="303"/>
      <c r="O19" s="303"/>
      <c r="P19" s="295"/>
    </row>
    <row r="20" spans="1:216">
      <c r="A20" s="293">
        <v>10</v>
      </c>
      <c r="B20" s="294" t="s">
        <v>457</v>
      </c>
      <c r="C20" s="269">
        <f>15000+10000+10000+12000+15000+3000</f>
        <v>65000</v>
      </c>
      <c r="D20" s="269"/>
      <c r="E20" s="269"/>
      <c r="F20" s="269"/>
      <c r="G20" s="269"/>
      <c r="H20" s="269"/>
      <c r="I20" s="269"/>
      <c r="J20" s="269"/>
      <c r="K20" s="269">
        <v>65000</v>
      </c>
      <c r="L20" s="269"/>
      <c r="M20" s="269">
        <f>15000+10000+10000+12000+15000+3000</f>
        <v>65000</v>
      </c>
      <c r="N20" s="269"/>
      <c r="O20" s="269"/>
      <c r="P20" s="295"/>
    </row>
    <row r="21" spans="1:216" ht="31.5">
      <c r="A21" s="293">
        <v>11</v>
      </c>
      <c r="B21" s="294" t="s">
        <v>458</v>
      </c>
      <c r="C21" s="269">
        <f>369000</f>
        <v>369000</v>
      </c>
      <c r="D21" s="269"/>
      <c r="E21" s="269"/>
      <c r="F21" s="269"/>
      <c r="G21" s="269"/>
      <c r="H21" s="269"/>
      <c r="I21" s="269"/>
      <c r="J21" s="269"/>
      <c r="K21" s="269">
        <v>369000</v>
      </c>
      <c r="L21" s="269"/>
      <c r="M21" s="269">
        <v>369000</v>
      </c>
      <c r="N21" s="269"/>
      <c r="O21" s="269"/>
      <c r="P21" s="295"/>
    </row>
    <row r="22" spans="1:216">
      <c r="A22" s="293">
        <v>12</v>
      </c>
      <c r="B22" s="294" t="s">
        <v>172</v>
      </c>
      <c r="C22" s="269">
        <f>79155+15000</f>
        <v>94155</v>
      </c>
      <c r="D22" s="269"/>
      <c r="E22" s="269"/>
      <c r="F22" s="269"/>
      <c r="G22" s="269"/>
      <c r="H22" s="269"/>
      <c r="I22" s="269"/>
      <c r="J22" s="269"/>
      <c r="K22" s="269">
        <f>79155+15000</f>
        <v>94155</v>
      </c>
      <c r="L22" s="269"/>
      <c r="M22" s="269"/>
      <c r="N22" s="269"/>
      <c r="O22" s="269"/>
      <c r="P22" s="295"/>
    </row>
    <row r="23" spans="1:216">
      <c r="A23" s="293">
        <v>13</v>
      </c>
      <c r="B23" s="294" t="s">
        <v>165</v>
      </c>
      <c r="C23" s="269">
        <v>100</v>
      </c>
      <c r="D23" s="269"/>
      <c r="E23" s="269"/>
      <c r="F23" s="269"/>
      <c r="G23" s="269"/>
      <c r="H23" s="269"/>
      <c r="I23" s="269"/>
      <c r="J23" s="269"/>
      <c r="K23" s="269">
        <v>100</v>
      </c>
      <c r="L23" s="269"/>
      <c r="M23" s="269"/>
      <c r="N23" s="269"/>
      <c r="O23" s="269"/>
      <c r="P23" s="295"/>
    </row>
    <row r="24" spans="1:216">
      <c r="A24" s="293">
        <v>14</v>
      </c>
      <c r="B24" s="294" t="s">
        <v>459</v>
      </c>
      <c r="C24" s="269">
        <f>300+600+500+200+300+1100+1100+1100+900+1200+26000+55000</f>
        <v>88300</v>
      </c>
      <c r="D24" s="269"/>
      <c r="E24" s="269"/>
      <c r="F24" s="269"/>
      <c r="G24" s="269"/>
      <c r="H24" s="269"/>
      <c r="I24" s="269"/>
      <c r="J24" s="269"/>
      <c r="K24" s="269">
        <f>300+600+500+200+300+1100+1100+1100+900+1200+26000+55000</f>
        <v>88300</v>
      </c>
      <c r="L24" s="269"/>
      <c r="M24" s="269"/>
      <c r="N24" s="269"/>
      <c r="O24" s="269"/>
      <c r="P24" s="295"/>
    </row>
    <row r="25" spans="1:216" ht="31.5">
      <c r="A25" s="293">
        <v>15</v>
      </c>
      <c r="B25" s="294" t="s">
        <v>460</v>
      </c>
      <c r="C25" s="269">
        <f>5000+802124+210000+39000</f>
        <v>1056124</v>
      </c>
      <c r="D25" s="269"/>
      <c r="E25" s="269"/>
      <c r="F25" s="269"/>
      <c r="G25" s="269"/>
      <c r="H25" s="269"/>
      <c r="I25" s="269"/>
      <c r="J25" s="269">
        <v>210000</v>
      </c>
      <c r="K25" s="269">
        <f>5000+802124+39000</f>
        <v>846124</v>
      </c>
      <c r="L25" s="269">
        <f>5000+802124</f>
        <v>807124</v>
      </c>
      <c r="M25" s="269">
        <v>39000</v>
      </c>
      <c r="N25" s="269"/>
      <c r="O25" s="269"/>
      <c r="P25" s="295"/>
    </row>
    <row r="26" spans="1:216" s="272" customFormat="1" ht="31.5">
      <c r="A26" s="293">
        <v>16</v>
      </c>
      <c r="B26" s="268" t="s">
        <v>210</v>
      </c>
      <c r="C26" s="269">
        <f>SUM(D26:P26)</f>
        <v>7000</v>
      </c>
      <c r="D26" s="269"/>
      <c r="E26" s="269"/>
      <c r="F26" s="270"/>
      <c r="G26" s="270"/>
      <c r="H26" s="270"/>
      <c r="I26" s="270"/>
      <c r="J26" s="270"/>
      <c r="K26" s="270"/>
      <c r="L26" s="270"/>
      <c r="M26" s="270"/>
      <c r="N26" s="270"/>
      <c r="O26" s="270"/>
      <c r="P26" s="271">
        <v>7000</v>
      </c>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c r="DG26" s="252"/>
      <c r="DH26" s="252"/>
      <c r="DI26" s="252"/>
      <c r="DJ26" s="252"/>
      <c r="DK26" s="252"/>
      <c r="DL26" s="252"/>
      <c r="DM26" s="252"/>
      <c r="DN26" s="252"/>
      <c r="DO26" s="252"/>
      <c r="DP26" s="252"/>
      <c r="DQ26" s="252"/>
      <c r="DR26" s="252"/>
      <c r="DS26" s="252"/>
      <c r="DT26" s="252"/>
      <c r="DU26" s="252"/>
      <c r="DV26" s="252"/>
      <c r="DW26" s="252"/>
      <c r="DX26" s="252"/>
      <c r="DY26" s="252"/>
      <c r="DZ26" s="252"/>
      <c r="EA26" s="252"/>
      <c r="EB26" s="252"/>
      <c r="EC26" s="252"/>
      <c r="ED26" s="252"/>
      <c r="EE26" s="252"/>
      <c r="EF26" s="252"/>
      <c r="EG26" s="252"/>
      <c r="EH26" s="252"/>
      <c r="EI26" s="252"/>
      <c r="EJ26" s="252"/>
      <c r="EK26" s="252"/>
      <c r="EL26" s="252"/>
      <c r="EM26" s="252"/>
      <c r="EN26" s="252"/>
      <c r="EO26" s="252"/>
      <c r="EP26" s="252"/>
      <c r="EQ26" s="252"/>
      <c r="ER26" s="252"/>
      <c r="ES26" s="252"/>
      <c r="ET26" s="252"/>
      <c r="EU26" s="252"/>
      <c r="EV26" s="252"/>
      <c r="EW26" s="252"/>
      <c r="EX26" s="252"/>
      <c r="EY26" s="252"/>
      <c r="EZ26" s="252"/>
      <c r="FA26" s="252"/>
      <c r="FB26" s="252"/>
      <c r="FC26" s="252"/>
      <c r="FD26" s="252"/>
      <c r="FE26" s="252"/>
      <c r="FF26" s="252"/>
      <c r="FG26" s="252"/>
      <c r="FH26" s="252"/>
      <c r="FI26" s="252"/>
      <c r="FJ26" s="252"/>
      <c r="FK26" s="252"/>
      <c r="FL26" s="252"/>
      <c r="FM26" s="252"/>
      <c r="FN26" s="252"/>
      <c r="FO26" s="252"/>
      <c r="FP26" s="252"/>
      <c r="FQ26" s="252"/>
      <c r="FR26" s="252"/>
      <c r="FS26" s="252"/>
      <c r="FT26" s="252"/>
      <c r="FU26" s="252"/>
      <c r="FV26" s="252"/>
      <c r="FW26" s="252"/>
      <c r="FX26" s="252"/>
      <c r="FY26" s="252"/>
      <c r="FZ26" s="252"/>
      <c r="GA26" s="252"/>
      <c r="GB26" s="252"/>
      <c r="GC26" s="252"/>
      <c r="GD26" s="252"/>
      <c r="GE26" s="252"/>
      <c r="GF26" s="252"/>
      <c r="GG26" s="252"/>
      <c r="GH26" s="252"/>
      <c r="GI26" s="252"/>
      <c r="GJ26" s="252"/>
      <c r="GK26" s="252"/>
      <c r="GL26" s="252"/>
      <c r="GM26" s="252"/>
      <c r="GN26" s="252"/>
      <c r="GO26" s="252"/>
      <c r="GP26" s="252"/>
      <c r="GQ26" s="252"/>
      <c r="GR26" s="252"/>
      <c r="GS26" s="252"/>
      <c r="GT26" s="252"/>
      <c r="GU26" s="252"/>
      <c r="GV26" s="252"/>
      <c r="GW26" s="252"/>
      <c r="GX26" s="252"/>
      <c r="GY26" s="252"/>
      <c r="GZ26" s="252"/>
      <c r="HA26" s="252"/>
      <c r="HB26" s="252"/>
      <c r="HC26" s="252"/>
      <c r="HD26" s="252"/>
      <c r="HE26" s="252"/>
      <c r="HF26" s="252"/>
      <c r="HG26" s="252"/>
      <c r="HH26" s="252"/>
    </row>
    <row r="27" spans="1:216" s="277" customFormat="1" ht="31.5">
      <c r="A27" s="293">
        <v>17</v>
      </c>
      <c r="B27" s="268" t="s">
        <v>242</v>
      </c>
      <c r="C27" s="269">
        <f t="shared" ref="C27:C29" si="1">SUM(D27:P27)</f>
        <v>7000</v>
      </c>
      <c r="D27" s="273"/>
      <c r="E27" s="273"/>
      <c r="F27" s="274"/>
      <c r="G27" s="274"/>
      <c r="H27" s="274"/>
      <c r="I27" s="274"/>
      <c r="J27" s="274"/>
      <c r="K27" s="275"/>
      <c r="L27" s="275"/>
      <c r="M27" s="275"/>
      <c r="N27" s="275"/>
      <c r="O27" s="275"/>
      <c r="P27" s="271">
        <v>7000</v>
      </c>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c r="DM27" s="276"/>
      <c r="DN27" s="276"/>
      <c r="DO27" s="276"/>
      <c r="DP27" s="276"/>
      <c r="DQ27" s="276"/>
      <c r="DR27" s="276"/>
      <c r="DS27" s="276"/>
      <c r="DT27" s="276"/>
      <c r="DU27" s="276"/>
      <c r="DV27" s="276"/>
      <c r="DW27" s="276"/>
      <c r="DX27" s="276"/>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c r="FS27" s="276"/>
      <c r="FT27" s="276"/>
      <c r="FU27" s="276"/>
      <c r="FV27" s="276"/>
      <c r="FW27" s="276"/>
      <c r="FX27" s="276"/>
      <c r="FY27" s="276"/>
      <c r="FZ27" s="276"/>
      <c r="GA27" s="276"/>
      <c r="GB27" s="276"/>
      <c r="GC27" s="276"/>
      <c r="GD27" s="276"/>
      <c r="GE27" s="276"/>
      <c r="GF27" s="276"/>
      <c r="GG27" s="276"/>
      <c r="GH27" s="276"/>
      <c r="GI27" s="276"/>
      <c r="GJ27" s="276"/>
      <c r="GK27" s="276"/>
      <c r="GL27" s="276"/>
      <c r="GM27" s="276"/>
      <c r="GN27" s="276"/>
      <c r="GO27" s="276"/>
      <c r="GP27" s="276"/>
      <c r="GQ27" s="276"/>
      <c r="GR27" s="276"/>
      <c r="GS27" s="276"/>
      <c r="GT27" s="276"/>
      <c r="GU27" s="276"/>
      <c r="GV27" s="276"/>
      <c r="GW27" s="276"/>
      <c r="GX27" s="276"/>
      <c r="GY27" s="276"/>
      <c r="GZ27" s="276"/>
      <c r="HA27" s="276"/>
      <c r="HB27" s="276"/>
      <c r="HC27" s="276"/>
      <c r="HD27" s="276"/>
      <c r="HE27" s="276"/>
      <c r="HF27" s="276"/>
      <c r="HG27" s="276"/>
      <c r="HH27" s="276"/>
    </row>
    <row r="28" spans="1:216" s="277" customFormat="1" ht="31.5">
      <c r="A28" s="293">
        <v>18</v>
      </c>
      <c r="B28" s="268" t="s">
        <v>461</v>
      </c>
      <c r="C28" s="269">
        <f t="shared" si="1"/>
        <v>7000</v>
      </c>
      <c r="D28" s="273"/>
      <c r="E28" s="273"/>
      <c r="F28" s="274"/>
      <c r="G28" s="274"/>
      <c r="H28" s="274"/>
      <c r="I28" s="274"/>
      <c r="J28" s="274"/>
      <c r="K28" s="274"/>
      <c r="L28" s="274"/>
      <c r="M28" s="274"/>
      <c r="N28" s="274"/>
      <c r="O28" s="274"/>
      <c r="P28" s="271">
        <v>7000</v>
      </c>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c r="DM28" s="276"/>
      <c r="DN28" s="276"/>
      <c r="DO28" s="276"/>
      <c r="DP28" s="276"/>
      <c r="DQ28" s="276"/>
      <c r="DR28" s="276"/>
      <c r="DS28" s="276"/>
      <c r="DT28" s="276"/>
      <c r="DU28" s="276"/>
      <c r="DV28" s="276"/>
      <c r="DW28" s="276"/>
      <c r="DX28" s="276"/>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row>
    <row r="29" spans="1:216" s="277" customFormat="1" ht="31.5">
      <c r="A29" s="304">
        <v>19</v>
      </c>
      <c r="B29" s="278" t="s">
        <v>211</v>
      </c>
      <c r="C29" s="279">
        <f t="shared" si="1"/>
        <v>60000</v>
      </c>
      <c r="D29" s="280"/>
      <c r="E29" s="280"/>
      <c r="F29" s="281"/>
      <c r="G29" s="281"/>
      <c r="H29" s="281"/>
      <c r="I29" s="281"/>
      <c r="J29" s="281"/>
      <c r="K29" s="281"/>
      <c r="L29" s="281"/>
      <c r="M29" s="281"/>
      <c r="N29" s="281"/>
      <c r="O29" s="281"/>
      <c r="P29" s="282">
        <v>60000</v>
      </c>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c r="CX29" s="276"/>
      <c r="CY29" s="276"/>
      <c r="CZ29" s="276"/>
      <c r="DA29" s="276"/>
      <c r="DB29" s="276"/>
      <c r="DC29" s="276"/>
      <c r="DD29" s="276"/>
      <c r="DE29" s="276"/>
      <c r="DF29" s="276"/>
      <c r="DG29" s="276"/>
      <c r="DH29" s="276"/>
      <c r="DI29" s="276"/>
      <c r="DJ29" s="276"/>
      <c r="DK29" s="276"/>
      <c r="DL29" s="276"/>
      <c r="DM29" s="276"/>
      <c r="DN29" s="276"/>
      <c r="DO29" s="276"/>
      <c r="DP29" s="276"/>
      <c r="DQ29" s="276"/>
      <c r="DR29" s="276"/>
      <c r="DS29" s="276"/>
      <c r="DT29" s="276"/>
      <c r="DU29" s="276"/>
      <c r="DV29" s="276"/>
      <c r="DW29" s="276"/>
      <c r="DX29" s="276"/>
      <c r="DY29" s="276"/>
      <c r="DZ29" s="276"/>
      <c r="EA29" s="276"/>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6"/>
      <c r="FK29" s="276"/>
      <c r="FL29" s="276"/>
      <c r="FM29" s="276"/>
      <c r="FN29" s="276"/>
      <c r="FO29" s="276"/>
      <c r="FP29" s="276"/>
      <c r="FQ29" s="276"/>
      <c r="FR29" s="276"/>
      <c r="FS29" s="276"/>
      <c r="FT29" s="276"/>
      <c r="FU29" s="276"/>
      <c r="FV29" s="276"/>
      <c r="FW29" s="276"/>
      <c r="FX29" s="276"/>
      <c r="FY29" s="276"/>
      <c r="FZ29" s="276"/>
      <c r="GA29" s="276"/>
      <c r="GB29" s="276"/>
      <c r="GC29" s="276"/>
      <c r="GD29" s="276"/>
      <c r="GE29" s="276"/>
      <c r="GF29" s="276"/>
      <c r="GG29" s="276"/>
      <c r="GH29" s="276"/>
      <c r="GI29" s="276"/>
      <c r="GJ29" s="276"/>
      <c r="GK29" s="276"/>
      <c r="GL29" s="276"/>
      <c r="GM29" s="276"/>
      <c r="GN29" s="276"/>
      <c r="GO29" s="276"/>
      <c r="GP29" s="276"/>
      <c r="GQ29" s="276"/>
      <c r="GR29" s="276"/>
      <c r="GS29" s="276"/>
      <c r="GT29" s="276"/>
      <c r="GU29" s="276"/>
      <c r="GV29" s="276"/>
      <c r="GW29" s="276"/>
      <c r="GX29" s="276"/>
      <c r="GY29" s="276"/>
      <c r="GZ29" s="276"/>
      <c r="HA29" s="276"/>
      <c r="HB29" s="276"/>
      <c r="HC29" s="276"/>
      <c r="HD29" s="276"/>
      <c r="HE29" s="276"/>
      <c r="HF29" s="276"/>
      <c r="HG29" s="276"/>
      <c r="HH29" s="276"/>
    </row>
    <row r="30" spans="1:216" s="277" customFormat="1" ht="18.75">
      <c r="A30" s="276"/>
      <c r="B30" s="283"/>
      <c r="C30" s="284"/>
      <c r="D30" s="284"/>
      <c r="E30" s="284"/>
      <c r="F30" s="285"/>
      <c r="G30" s="285"/>
      <c r="H30" s="285"/>
      <c r="I30" s="285"/>
      <c r="J30" s="285"/>
      <c r="K30" s="286"/>
      <c r="L30" s="286"/>
      <c r="M30" s="286"/>
      <c r="N30" s="286"/>
      <c r="O30" s="28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c r="DI30" s="276"/>
      <c r="DJ30" s="276"/>
      <c r="DK30" s="276"/>
      <c r="DL30" s="276"/>
      <c r="DM30" s="276"/>
      <c r="DN30" s="276"/>
      <c r="DO30" s="276"/>
      <c r="DP30" s="276"/>
      <c r="DQ30" s="276"/>
      <c r="DR30" s="276"/>
      <c r="DS30" s="276"/>
      <c r="DT30" s="276"/>
      <c r="DU30" s="276"/>
      <c r="DV30" s="276"/>
      <c r="DW30" s="276"/>
      <c r="DX30" s="276"/>
      <c r="DY30" s="276"/>
      <c r="DZ30" s="276"/>
      <c r="EA30" s="276"/>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6"/>
      <c r="FK30" s="276"/>
      <c r="FL30" s="276"/>
      <c r="FM30" s="276"/>
      <c r="FN30" s="276"/>
      <c r="FO30" s="276"/>
      <c r="FP30" s="276"/>
      <c r="FQ30" s="276"/>
      <c r="FR30" s="276"/>
      <c r="FS30" s="276"/>
      <c r="FT30" s="276"/>
      <c r="FU30" s="276"/>
      <c r="FV30" s="276"/>
      <c r="FW30" s="276"/>
      <c r="FX30" s="276"/>
      <c r="FY30" s="276"/>
      <c r="FZ30" s="276"/>
      <c r="GA30" s="276"/>
      <c r="GB30" s="276"/>
      <c r="GC30" s="276"/>
      <c r="GD30" s="276"/>
      <c r="GE30" s="276"/>
      <c r="GF30" s="276"/>
      <c r="GG30" s="276"/>
      <c r="GH30" s="276"/>
      <c r="GI30" s="276"/>
      <c r="GJ30" s="276"/>
      <c r="GK30" s="276"/>
      <c r="GL30" s="276"/>
      <c r="GM30" s="276"/>
      <c r="GN30" s="276"/>
      <c r="GO30" s="276"/>
      <c r="GP30" s="276"/>
      <c r="GQ30" s="276"/>
      <c r="GR30" s="276"/>
      <c r="GS30" s="276"/>
      <c r="GT30" s="276"/>
      <c r="GU30" s="276"/>
      <c r="GV30" s="276"/>
      <c r="GW30" s="276"/>
      <c r="GX30" s="276"/>
      <c r="GY30" s="276"/>
      <c r="GZ30" s="276"/>
      <c r="HA30" s="276"/>
      <c r="HB30" s="276"/>
      <c r="HC30" s="276"/>
      <c r="HD30" s="276"/>
      <c r="HE30" s="276"/>
      <c r="HF30" s="276"/>
      <c r="HG30" s="276"/>
      <c r="HH30" s="276"/>
    </row>
    <row r="31" spans="1:216" s="277" customFormat="1" ht="18.75">
      <c r="A31" s="276"/>
      <c r="B31" s="287"/>
      <c r="C31" s="284"/>
      <c r="D31" s="284"/>
      <c r="E31" s="284"/>
      <c r="F31" s="285"/>
      <c r="G31" s="285"/>
      <c r="H31" s="285"/>
      <c r="I31" s="285"/>
      <c r="J31" s="285"/>
      <c r="K31" s="486"/>
      <c r="L31" s="486"/>
      <c r="M31" s="486"/>
      <c r="N31" s="486"/>
      <c r="O31" s="48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c r="DM31" s="276"/>
      <c r="DN31" s="276"/>
      <c r="DO31" s="276"/>
      <c r="DP31" s="276"/>
      <c r="DQ31" s="276"/>
      <c r="DR31" s="276"/>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c r="GO31" s="276"/>
      <c r="GP31" s="276"/>
      <c r="GQ31" s="276"/>
      <c r="GR31" s="276"/>
      <c r="GS31" s="276"/>
      <c r="GT31" s="276"/>
      <c r="GU31" s="276"/>
      <c r="GV31" s="276"/>
      <c r="GW31" s="276"/>
      <c r="GX31" s="276"/>
      <c r="GY31" s="276"/>
      <c r="GZ31" s="276"/>
      <c r="HA31" s="276"/>
      <c r="HB31" s="276"/>
      <c r="HC31" s="276"/>
      <c r="HD31" s="276"/>
      <c r="HE31" s="276"/>
      <c r="HF31" s="276"/>
      <c r="HG31" s="276"/>
      <c r="HH31" s="276"/>
    </row>
    <row r="32" spans="1:216" s="272" customFormat="1">
      <c r="A32" s="252"/>
      <c r="B32" s="288"/>
      <c r="C32" s="289"/>
      <c r="D32" s="289"/>
      <c r="E32" s="289"/>
      <c r="F32" s="290"/>
      <c r="G32" s="290"/>
      <c r="H32" s="290"/>
      <c r="I32" s="290"/>
      <c r="J32" s="290"/>
      <c r="K32" s="291"/>
      <c r="L32" s="291"/>
      <c r="M32" s="291"/>
      <c r="N32" s="291"/>
      <c r="O32" s="291"/>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S32" s="252"/>
      <c r="BT32" s="252"/>
      <c r="BU32" s="252"/>
      <c r="BV32" s="252"/>
      <c r="BW32" s="252"/>
      <c r="BX32" s="252"/>
      <c r="BY32" s="252"/>
      <c r="BZ32" s="252"/>
      <c r="CA32" s="252"/>
      <c r="CB32" s="252"/>
      <c r="CC32" s="252"/>
      <c r="CD32" s="252"/>
      <c r="CE32" s="252"/>
      <c r="CF32" s="252"/>
      <c r="CG32" s="252"/>
      <c r="CH32" s="252"/>
      <c r="CI32" s="252"/>
      <c r="CJ32" s="252"/>
      <c r="CK32" s="252"/>
      <c r="CL32" s="252"/>
      <c r="CM32" s="252"/>
      <c r="CN32" s="252"/>
      <c r="CO32" s="252"/>
      <c r="CP32" s="252"/>
      <c r="CQ32" s="252"/>
      <c r="CR32" s="252"/>
      <c r="CS32" s="252"/>
      <c r="CT32" s="252"/>
      <c r="CU32" s="252"/>
      <c r="CV32" s="252"/>
      <c r="CW32" s="252"/>
      <c r="CX32" s="252"/>
      <c r="CY32" s="252"/>
      <c r="CZ32" s="252"/>
      <c r="DA32" s="252"/>
      <c r="DB32" s="252"/>
      <c r="DC32" s="252"/>
      <c r="DD32" s="252"/>
      <c r="DE32" s="252"/>
      <c r="DF32" s="252"/>
      <c r="DG32" s="252"/>
      <c r="DH32" s="252"/>
      <c r="DI32" s="252"/>
      <c r="DJ32" s="252"/>
      <c r="DK32" s="252"/>
      <c r="DL32" s="252"/>
      <c r="DM32" s="252"/>
      <c r="DN32" s="252"/>
      <c r="DO32" s="252"/>
      <c r="DP32" s="252"/>
      <c r="DQ32" s="252"/>
      <c r="DR32" s="252"/>
      <c r="DS32" s="252"/>
      <c r="DT32" s="252"/>
      <c r="DU32" s="252"/>
      <c r="DV32" s="252"/>
      <c r="DW32" s="252"/>
      <c r="DX32" s="252"/>
      <c r="DY32" s="252"/>
      <c r="DZ32" s="252"/>
      <c r="EA32" s="252"/>
      <c r="EB32" s="252"/>
      <c r="EC32" s="252"/>
      <c r="ED32" s="252"/>
      <c r="EE32" s="252"/>
      <c r="EF32" s="252"/>
      <c r="EG32" s="252"/>
      <c r="EH32" s="252"/>
      <c r="EI32" s="252"/>
      <c r="EJ32" s="252"/>
      <c r="EK32" s="252"/>
      <c r="EL32" s="252"/>
      <c r="EM32" s="252"/>
      <c r="EN32" s="252"/>
      <c r="EO32" s="252"/>
      <c r="EP32" s="252"/>
      <c r="EQ32" s="252"/>
      <c r="ER32" s="252"/>
      <c r="ES32" s="252"/>
      <c r="ET32" s="252"/>
      <c r="EU32" s="252"/>
      <c r="EV32" s="252"/>
      <c r="EW32" s="252"/>
      <c r="EX32" s="252"/>
      <c r="EY32" s="252"/>
      <c r="EZ32" s="252"/>
      <c r="FA32" s="252"/>
      <c r="FB32" s="252"/>
      <c r="FC32" s="252"/>
      <c r="FD32" s="252"/>
      <c r="FE32" s="252"/>
      <c r="FF32" s="252"/>
      <c r="FG32" s="252"/>
      <c r="FH32" s="252"/>
      <c r="FI32" s="252"/>
      <c r="FJ32" s="252"/>
      <c r="FK32" s="252"/>
      <c r="FL32" s="252"/>
      <c r="FM32" s="252"/>
      <c r="FN32" s="252"/>
      <c r="FO32" s="252"/>
      <c r="FP32" s="252"/>
      <c r="FQ32" s="252"/>
      <c r="FR32" s="252"/>
      <c r="FS32" s="252"/>
      <c r="FT32" s="252"/>
      <c r="FU32" s="252"/>
      <c r="FV32" s="252"/>
      <c r="FW32" s="252"/>
      <c r="FX32" s="252"/>
      <c r="FY32" s="252"/>
      <c r="FZ32" s="252"/>
      <c r="GA32" s="252"/>
      <c r="GB32" s="252"/>
      <c r="GC32" s="252"/>
      <c r="GD32" s="252"/>
      <c r="GE32" s="252"/>
      <c r="GF32" s="252"/>
      <c r="GG32" s="252"/>
      <c r="GH32" s="252"/>
      <c r="GI32" s="252"/>
      <c r="GJ32" s="252"/>
      <c r="GK32" s="252"/>
      <c r="GL32" s="252"/>
      <c r="GM32" s="252"/>
      <c r="GN32" s="252"/>
      <c r="GO32" s="252"/>
      <c r="GP32" s="252"/>
      <c r="GQ32" s="252"/>
      <c r="GR32" s="252"/>
      <c r="GS32" s="252"/>
      <c r="GT32" s="252"/>
      <c r="GU32" s="252"/>
      <c r="GV32" s="252"/>
      <c r="GW32" s="252"/>
      <c r="GX32" s="252"/>
      <c r="GY32" s="252"/>
      <c r="GZ32" s="252"/>
      <c r="HA32" s="252"/>
      <c r="HB32" s="252"/>
      <c r="HC32" s="252"/>
      <c r="HD32" s="252"/>
      <c r="HE32" s="252"/>
      <c r="HF32" s="252"/>
      <c r="HG32" s="252"/>
      <c r="HH32" s="252"/>
    </row>
    <row r="33" spans="1:216" s="272" customFormat="1">
      <c r="A33" s="252"/>
      <c r="B33" s="288"/>
      <c r="C33" s="289"/>
      <c r="D33" s="289"/>
      <c r="E33" s="289"/>
      <c r="F33" s="290"/>
      <c r="G33" s="290"/>
      <c r="H33" s="290"/>
      <c r="I33" s="290"/>
      <c r="J33" s="290"/>
      <c r="K33" s="291"/>
      <c r="L33" s="291"/>
      <c r="M33" s="291"/>
      <c r="N33" s="291"/>
      <c r="O33" s="291"/>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row>
    <row r="34" spans="1:216" s="272" customFormat="1">
      <c r="A34" s="252"/>
      <c r="B34" s="288"/>
      <c r="C34" s="289"/>
      <c r="D34" s="289"/>
      <c r="E34" s="289"/>
      <c r="F34" s="290"/>
      <c r="G34" s="290"/>
      <c r="H34" s="290"/>
      <c r="I34" s="290"/>
      <c r="J34" s="290"/>
      <c r="K34" s="291"/>
      <c r="L34" s="291"/>
      <c r="M34" s="291"/>
      <c r="N34" s="291"/>
      <c r="O34" s="291"/>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252"/>
      <c r="BY34" s="252"/>
      <c r="BZ34" s="252"/>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252"/>
      <c r="DQ34" s="252"/>
      <c r="DR34" s="252"/>
      <c r="DS34" s="252"/>
      <c r="DT34" s="252"/>
      <c r="DU34" s="252"/>
      <c r="DV34" s="252"/>
      <c r="DW34" s="252"/>
      <c r="DX34" s="252"/>
      <c r="DY34" s="252"/>
      <c r="DZ34" s="252"/>
      <c r="EA34" s="252"/>
      <c r="EB34" s="252"/>
      <c r="EC34" s="252"/>
      <c r="ED34" s="252"/>
      <c r="EE34" s="252"/>
      <c r="EF34" s="252"/>
      <c r="EG34" s="252"/>
      <c r="EH34" s="252"/>
      <c r="EI34" s="252"/>
      <c r="EJ34" s="252"/>
      <c r="EK34" s="252"/>
      <c r="EL34" s="252"/>
      <c r="EM34" s="252"/>
      <c r="EN34" s="252"/>
      <c r="EO34" s="252"/>
      <c r="EP34" s="252"/>
      <c r="EQ34" s="252"/>
      <c r="ER34" s="252"/>
      <c r="ES34" s="252"/>
      <c r="ET34" s="252"/>
      <c r="EU34" s="252"/>
      <c r="EV34" s="252"/>
      <c r="EW34" s="252"/>
      <c r="EX34" s="252"/>
      <c r="EY34" s="252"/>
      <c r="EZ34" s="252"/>
      <c r="FA34" s="252"/>
      <c r="FB34" s="252"/>
      <c r="FC34" s="252"/>
      <c r="FD34" s="252"/>
      <c r="FE34" s="252"/>
      <c r="FF34" s="252"/>
      <c r="FG34" s="252"/>
      <c r="FH34" s="252"/>
      <c r="FI34" s="252"/>
      <c r="FJ34" s="252"/>
      <c r="FK34" s="252"/>
      <c r="FL34" s="252"/>
      <c r="FM34" s="252"/>
      <c r="FN34" s="252"/>
      <c r="FO34" s="252"/>
      <c r="FP34" s="252"/>
      <c r="FQ34" s="252"/>
      <c r="FR34" s="252"/>
      <c r="FS34" s="252"/>
      <c r="FT34" s="252"/>
      <c r="FU34" s="252"/>
      <c r="FV34" s="252"/>
      <c r="FW34" s="252"/>
      <c r="FX34" s="252"/>
      <c r="FY34" s="252"/>
      <c r="FZ34" s="252"/>
      <c r="GA34" s="252"/>
      <c r="GB34" s="252"/>
      <c r="GC34" s="252"/>
      <c r="GD34" s="252"/>
      <c r="GE34" s="252"/>
      <c r="GF34" s="252"/>
      <c r="GG34" s="252"/>
      <c r="GH34" s="252"/>
      <c r="GI34" s="252"/>
      <c r="GJ34" s="252"/>
      <c r="GK34" s="252"/>
      <c r="GL34" s="252"/>
      <c r="GM34" s="252"/>
      <c r="GN34" s="252"/>
      <c r="GO34" s="252"/>
      <c r="GP34" s="252"/>
      <c r="GQ34" s="252"/>
      <c r="GR34" s="252"/>
      <c r="GS34" s="252"/>
      <c r="GT34" s="252"/>
      <c r="GU34" s="252"/>
      <c r="GV34" s="252"/>
      <c r="GW34" s="252"/>
      <c r="GX34" s="252"/>
      <c r="GY34" s="252"/>
      <c r="GZ34" s="252"/>
      <c r="HA34" s="252"/>
      <c r="HB34" s="252"/>
      <c r="HC34" s="252"/>
      <c r="HD34" s="252"/>
      <c r="HE34" s="252"/>
      <c r="HF34" s="252"/>
      <c r="HG34" s="252"/>
      <c r="HH34" s="252"/>
    </row>
    <row r="35" spans="1:216" s="272" customFormat="1">
      <c r="A35" s="252"/>
      <c r="B35" s="288"/>
      <c r="C35" s="289"/>
      <c r="D35" s="289"/>
      <c r="E35" s="289"/>
      <c r="F35" s="290"/>
      <c r="G35" s="290"/>
      <c r="H35" s="290"/>
      <c r="I35" s="290"/>
      <c r="J35" s="290"/>
      <c r="K35" s="291"/>
      <c r="L35" s="291"/>
      <c r="M35" s="291"/>
      <c r="N35" s="291"/>
      <c r="O35" s="291"/>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row>
    <row r="36" spans="1:216" s="272" customFormat="1">
      <c r="A36" s="252"/>
      <c r="B36" s="288"/>
      <c r="C36" s="289"/>
      <c r="D36" s="289"/>
      <c r="E36" s="289"/>
      <c r="F36" s="290"/>
      <c r="G36" s="290"/>
      <c r="H36" s="290"/>
      <c r="I36" s="290"/>
      <c r="J36" s="290"/>
      <c r="K36" s="291"/>
      <c r="L36" s="291"/>
      <c r="M36" s="291"/>
      <c r="N36" s="291"/>
      <c r="O36" s="291"/>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252"/>
      <c r="DQ36" s="252"/>
      <c r="DR36" s="252"/>
      <c r="DS36" s="252"/>
      <c r="DT36" s="252"/>
      <c r="DU36" s="252"/>
      <c r="DV36" s="252"/>
      <c r="DW36" s="252"/>
      <c r="DX36" s="252"/>
      <c r="DY36" s="252"/>
      <c r="DZ36" s="252"/>
      <c r="EA36" s="252"/>
      <c r="EB36" s="252"/>
      <c r="EC36" s="252"/>
      <c r="ED36" s="252"/>
      <c r="EE36" s="252"/>
      <c r="EF36" s="252"/>
      <c r="EG36" s="252"/>
      <c r="EH36" s="252"/>
      <c r="EI36" s="252"/>
      <c r="EJ36" s="252"/>
      <c r="EK36" s="252"/>
      <c r="EL36" s="252"/>
      <c r="EM36" s="252"/>
      <c r="EN36" s="252"/>
      <c r="EO36" s="252"/>
      <c r="EP36" s="252"/>
      <c r="EQ36" s="252"/>
      <c r="ER36" s="252"/>
      <c r="ES36" s="252"/>
      <c r="ET36" s="252"/>
      <c r="EU36" s="252"/>
      <c r="EV36" s="252"/>
      <c r="EW36" s="252"/>
      <c r="EX36" s="252"/>
      <c r="EY36" s="252"/>
      <c r="EZ36" s="252"/>
      <c r="FA36" s="252"/>
      <c r="FB36" s="252"/>
      <c r="FC36" s="252"/>
      <c r="FD36" s="252"/>
      <c r="FE36" s="252"/>
      <c r="FF36" s="252"/>
      <c r="FG36" s="252"/>
      <c r="FH36" s="252"/>
      <c r="FI36" s="252"/>
      <c r="FJ36" s="252"/>
      <c r="FK36" s="252"/>
      <c r="FL36" s="252"/>
      <c r="FM36" s="252"/>
      <c r="FN36" s="252"/>
      <c r="FO36" s="252"/>
      <c r="FP36" s="252"/>
      <c r="FQ36" s="252"/>
      <c r="FR36" s="252"/>
      <c r="FS36" s="252"/>
      <c r="FT36" s="252"/>
      <c r="FU36" s="252"/>
      <c r="FV36" s="252"/>
      <c r="FW36" s="252"/>
      <c r="FX36" s="252"/>
      <c r="FY36" s="252"/>
      <c r="FZ36" s="252"/>
      <c r="GA36" s="252"/>
      <c r="GB36" s="252"/>
      <c r="GC36" s="252"/>
      <c r="GD36" s="252"/>
      <c r="GE36" s="252"/>
      <c r="GF36" s="252"/>
      <c r="GG36" s="252"/>
      <c r="GH36" s="252"/>
      <c r="GI36" s="252"/>
      <c r="GJ36" s="252"/>
      <c r="GK36" s="252"/>
      <c r="GL36" s="252"/>
      <c r="GM36" s="252"/>
      <c r="GN36" s="252"/>
      <c r="GO36" s="252"/>
      <c r="GP36" s="252"/>
      <c r="GQ36" s="252"/>
      <c r="GR36" s="252"/>
      <c r="GS36" s="252"/>
      <c r="GT36" s="252"/>
      <c r="GU36" s="252"/>
      <c r="GV36" s="252"/>
      <c r="GW36" s="252"/>
      <c r="GX36" s="252"/>
      <c r="GY36" s="252"/>
      <c r="GZ36" s="252"/>
      <c r="HA36" s="252"/>
      <c r="HB36" s="252"/>
      <c r="HC36" s="252"/>
      <c r="HD36" s="252"/>
      <c r="HE36" s="252"/>
      <c r="HF36" s="252"/>
      <c r="HG36" s="252"/>
      <c r="HH36" s="252"/>
    </row>
    <row r="37" spans="1:216" s="272" customFormat="1">
      <c r="A37" s="252"/>
      <c r="B37" s="288"/>
      <c r="C37" s="289"/>
      <c r="D37" s="289"/>
      <c r="E37" s="289"/>
      <c r="F37" s="290"/>
      <c r="G37" s="290"/>
      <c r="H37" s="290"/>
      <c r="I37" s="290"/>
      <c r="J37" s="290"/>
      <c r="K37" s="291"/>
      <c r="L37" s="291"/>
      <c r="M37" s="291"/>
      <c r="N37" s="291"/>
      <c r="O37" s="291"/>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c r="DG37" s="252"/>
      <c r="DH37" s="252"/>
      <c r="DI37" s="252"/>
      <c r="DJ37" s="252"/>
      <c r="DK37" s="252"/>
      <c r="DL37" s="252"/>
      <c r="DM37" s="252"/>
      <c r="DN37" s="252"/>
      <c r="DO37" s="252"/>
      <c r="DP37" s="252"/>
      <c r="DQ37" s="252"/>
      <c r="DR37" s="252"/>
      <c r="DS37" s="252"/>
      <c r="DT37" s="252"/>
      <c r="DU37" s="252"/>
      <c r="DV37" s="252"/>
      <c r="DW37" s="252"/>
      <c r="DX37" s="252"/>
      <c r="DY37" s="252"/>
      <c r="DZ37" s="252"/>
      <c r="EA37" s="252"/>
      <c r="EB37" s="252"/>
      <c r="EC37" s="252"/>
      <c r="ED37" s="252"/>
      <c r="EE37" s="252"/>
      <c r="EF37" s="252"/>
      <c r="EG37" s="252"/>
      <c r="EH37" s="252"/>
      <c r="EI37" s="252"/>
      <c r="EJ37" s="252"/>
      <c r="EK37" s="252"/>
      <c r="EL37" s="252"/>
      <c r="EM37" s="252"/>
      <c r="EN37" s="252"/>
      <c r="EO37" s="252"/>
      <c r="EP37" s="252"/>
      <c r="EQ37" s="252"/>
      <c r="ER37" s="252"/>
      <c r="ES37" s="252"/>
      <c r="ET37" s="252"/>
      <c r="EU37" s="252"/>
      <c r="EV37" s="252"/>
      <c r="EW37" s="252"/>
      <c r="EX37" s="252"/>
      <c r="EY37" s="252"/>
      <c r="EZ37" s="252"/>
      <c r="FA37" s="252"/>
      <c r="FB37" s="252"/>
      <c r="FC37" s="252"/>
      <c r="FD37" s="252"/>
      <c r="FE37" s="252"/>
      <c r="FF37" s="252"/>
      <c r="FG37" s="252"/>
      <c r="FH37" s="252"/>
      <c r="FI37" s="252"/>
      <c r="FJ37" s="252"/>
      <c r="FK37" s="252"/>
      <c r="FL37" s="252"/>
      <c r="FM37" s="252"/>
      <c r="FN37" s="252"/>
      <c r="FO37" s="252"/>
      <c r="FP37" s="252"/>
      <c r="FQ37" s="252"/>
      <c r="FR37" s="252"/>
      <c r="FS37" s="252"/>
      <c r="FT37" s="252"/>
      <c r="FU37" s="252"/>
      <c r="FV37" s="252"/>
      <c r="FW37" s="252"/>
      <c r="FX37" s="252"/>
      <c r="FY37" s="252"/>
      <c r="FZ37" s="252"/>
      <c r="GA37" s="252"/>
      <c r="GB37" s="252"/>
      <c r="GC37" s="252"/>
      <c r="GD37" s="252"/>
      <c r="GE37" s="252"/>
      <c r="GF37" s="252"/>
      <c r="GG37" s="252"/>
      <c r="GH37" s="252"/>
      <c r="GI37" s="252"/>
      <c r="GJ37" s="252"/>
      <c r="GK37" s="252"/>
      <c r="GL37" s="252"/>
      <c r="GM37" s="252"/>
      <c r="GN37" s="252"/>
      <c r="GO37" s="252"/>
      <c r="GP37" s="252"/>
      <c r="GQ37" s="252"/>
      <c r="GR37" s="252"/>
      <c r="GS37" s="252"/>
      <c r="GT37" s="252"/>
      <c r="GU37" s="252"/>
      <c r="GV37" s="252"/>
      <c r="GW37" s="252"/>
      <c r="GX37" s="252"/>
      <c r="GY37" s="252"/>
      <c r="GZ37" s="252"/>
      <c r="HA37" s="252"/>
      <c r="HB37" s="252"/>
      <c r="HC37" s="252"/>
      <c r="HD37" s="252"/>
      <c r="HE37" s="252"/>
      <c r="HF37" s="252"/>
      <c r="HG37" s="252"/>
      <c r="HH37" s="252"/>
    </row>
    <row r="38" spans="1:216" s="272" customFormat="1">
      <c r="A38" s="252"/>
      <c r="B38" s="288"/>
      <c r="C38" s="289"/>
      <c r="D38" s="289"/>
      <c r="E38" s="289"/>
      <c r="F38" s="290"/>
      <c r="G38" s="290"/>
      <c r="H38" s="290"/>
      <c r="I38" s="290"/>
      <c r="J38" s="290"/>
      <c r="K38" s="291"/>
      <c r="L38" s="291"/>
      <c r="M38" s="291"/>
      <c r="N38" s="291"/>
      <c r="O38" s="291"/>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c r="DG38" s="252"/>
      <c r="DH38" s="252"/>
      <c r="DI38" s="252"/>
      <c r="DJ38" s="252"/>
      <c r="DK38" s="252"/>
      <c r="DL38" s="252"/>
      <c r="DM38" s="252"/>
      <c r="DN38" s="252"/>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2"/>
      <c r="EK38" s="252"/>
      <c r="EL38" s="252"/>
      <c r="EM38" s="252"/>
      <c r="EN38" s="252"/>
      <c r="EO38" s="252"/>
      <c r="EP38" s="252"/>
      <c r="EQ38" s="252"/>
      <c r="ER38" s="252"/>
      <c r="ES38" s="252"/>
      <c r="ET38" s="252"/>
      <c r="EU38" s="252"/>
      <c r="EV38" s="252"/>
      <c r="EW38" s="252"/>
      <c r="EX38" s="252"/>
      <c r="EY38" s="252"/>
      <c r="EZ38" s="252"/>
      <c r="FA38" s="252"/>
      <c r="FB38" s="252"/>
      <c r="FC38" s="252"/>
      <c r="FD38" s="252"/>
      <c r="FE38" s="252"/>
      <c r="FF38" s="252"/>
      <c r="FG38" s="252"/>
      <c r="FH38" s="252"/>
      <c r="FI38" s="252"/>
      <c r="FJ38" s="252"/>
      <c r="FK38" s="252"/>
      <c r="FL38" s="252"/>
      <c r="FM38" s="252"/>
      <c r="FN38" s="252"/>
      <c r="FO38" s="252"/>
      <c r="FP38" s="252"/>
      <c r="FQ38" s="252"/>
      <c r="FR38" s="252"/>
      <c r="FS38" s="252"/>
      <c r="FT38" s="252"/>
      <c r="FU38" s="252"/>
      <c r="FV38" s="252"/>
      <c r="FW38" s="252"/>
      <c r="FX38" s="252"/>
      <c r="FY38" s="252"/>
      <c r="FZ38" s="252"/>
      <c r="GA38" s="252"/>
      <c r="GB38" s="252"/>
      <c r="GC38" s="252"/>
      <c r="GD38" s="252"/>
      <c r="GE38" s="252"/>
      <c r="GF38" s="252"/>
      <c r="GG38" s="252"/>
      <c r="GH38" s="252"/>
      <c r="GI38" s="252"/>
      <c r="GJ38" s="252"/>
      <c r="GK38" s="252"/>
      <c r="GL38" s="252"/>
      <c r="GM38" s="252"/>
      <c r="GN38" s="252"/>
      <c r="GO38" s="252"/>
      <c r="GP38" s="252"/>
      <c r="GQ38" s="252"/>
      <c r="GR38" s="252"/>
      <c r="GS38" s="252"/>
      <c r="GT38" s="252"/>
      <c r="GU38" s="252"/>
      <c r="GV38" s="252"/>
      <c r="GW38" s="252"/>
      <c r="GX38" s="252"/>
      <c r="GY38" s="252"/>
      <c r="GZ38" s="252"/>
      <c r="HA38" s="252"/>
      <c r="HB38" s="252"/>
      <c r="HC38" s="252"/>
      <c r="HD38" s="252"/>
      <c r="HE38" s="252"/>
      <c r="HF38" s="252"/>
      <c r="HG38" s="252"/>
      <c r="HH38" s="252"/>
    </row>
    <row r="39" spans="1:216" s="272" customFormat="1">
      <c r="A39" s="252"/>
      <c r="B39" s="288"/>
      <c r="C39" s="289"/>
      <c r="D39" s="289"/>
      <c r="E39" s="289"/>
      <c r="F39" s="290"/>
      <c r="G39" s="290"/>
      <c r="H39" s="290"/>
      <c r="I39" s="290"/>
      <c r="J39" s="290"/>
      <c r="K39" s="291"/>
      <c r="L39" s="291"/>
      <c r="M39" s="291"/>
      <c r="N39" s="291"/>
      <c r="O39" s="291"/>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2"/>
      <c r="BR39" s="252"/>
      <c r="BS39" s="252"/>
      <c r="BT39" s="252"/>
      <c r="BU39" s="252"/>
      <c r="BV39" s="252"/>
      <c r="BW39" s="252"/>
      <c r="BX39" s="252"/>
      <c r="BY39" s="252"/>
      <c r="BZ39" s="252"/>
      <c r="CA39" s="252"/>
      <c r="CB39" s="252"/>
      <c r="CC39" s="252"/>
      <c r="CD39" s="252"/>
      <c r="CE39" s="252"/>
      <c r="CF39" s="252"/>
      <c r="CG39" s="252"/>
      <c r="CH39" s="252"/>
      <c r="CI39" s="252"/>
      <c r="CJ39" s="252"/>
      <c r="CK39" s="252"/>
      <c r="CL39" s="252"/>
      <c r="CM39" s="252"/>
      <c r="CN39" s="252"/>
      <c r="CO39" s="252"/>
      <c r="CP39" s="252"/>
      <c r="CQ39" s="252"/>
      <c r="CR39" s="252"/>
      <c r="CS39" s="252"/>
      <c r="CT39" s="252"/>
      <c r="CU39" s="252"/>
      <c r="CV39" s="252"/>
      <c r="CW39" s="252"/>
      <c r="CX39" s="252"/>
      <c r="CY39" s="252"/>
      <c r="CZ39" s="252"/>
      <c r="DA39" s="252"/>
      <c r="DB39" s="252"/>
      <c r="DC39" s="252"/>
      <c r="DD39" s="252"/>
      <c r="DE39" s="252"/>
      <c r="DF39" s="252"/>
      <c r="DG39" s="252"/>
      <c r="DH39" s="252"/>
      <c r="DI39" s="252"/>
      <c r="DJ39" s="252"/>
      <c r="DK39" s="252"/>
      <c r="DL39" s="252"/>
      <c r="DM39" s="252"/>
      <c r="DN39" s="252"/>
      <c r="DO39" s="252"/>
      <c r="DP39" s="252"/>
      <c r="DQ39" s="252"/>
      <c r="DR39" s="252"/>
      <c r="DS39" s="252"/>
      <c r="DT39" s="252"/>
      <c r="DU39" s="252"/>
      <c r="DV39" s="252"/>
      <c r="DW39" s="252"/>
      <c r="DX39" s="252"/>
      <c r="DY39" s="252"/>
      <c r="DZ39" s="252"/>
      <c r="EA39" s="252"/>
      <c r="EB39" s="252"/>
      <c r="EC39" s="252"/>
      <c r="ED39" s="252"/>
      <c r="EE39" s="252"/>
      <c r="EF39" s="252"/>
      <c r="EG39" s="252"/>
      <c r="EH39" s="252"/>
      <c r="EI39" s="252"/>
      <c r="EJ39" s="252"/>
      <c r="EK39" s="252"/>
      <c r="EL39" s="252"/>
      <c r="EM39" s="252"/>
      <c r="EN39" s="252"/>
      <c r="EO39" s="252"/>
      <c r="EP39" s="252"/>
      <c r="EQ39" s="252"/>
      <c r="ER39" s="252"/>
      <c r="ES39" s="252"/>
      <c r="ET39" s="252"/>
      <c r="EU39" s="252"/>
      <c r="EV39" s="252"/>
      <c r="EW39" s="252"/>
      <c r="EX39" s="252"/>
      <c r="EY39" s="252"/>
      <c r="EZ39" s="252"/>
      <c r="FA39" s="252"/>
      <c r="FB39" s="252"/>
      <c r="FC39" s="252"/>
      <c r="FD39" s="252"/>
      <c r="FE39" s="252"/>
      <c r="FF39" s="252"/>
      <c r="FG39" s="252"/>
      <c r="FH39" s="252"/>
      <c r="FI39" s="252"/>
      <c r="FJ39" s="252"/>
      <c r="FK39" s="252"/>
      <c r="FL39" s="252"/>
      <c r="FM39" s="252"/>
      <c r="FN39" s="252"/>
      <c r="FO39" s="252"/>
      <c r="FP39" s="252"/>
      <c r="FQ39" s="252"/>
      <c r="FR39" s="252"/>
      <c r="FS39" s="252"/>
      <c r="FT39" s="252"/>
      <c r="FU39" s="252"/>
      <c r="FV39" s="252"/>
      <c r="FW39" s="252"/>
      <c r="FX39" s="252"/>
      <c r="FY39" s="252"/>
      <c r="FZ39" s="252"/>
      <c r="GA39" s="252"/>
      <c r="GB39" s="252"/>
      <c r="GC39" s="252"/>
      <c r="GD39" s="252"/>
      <c r="GE39" s="252"/>
      <c r="GF39" s="252"/>
      <c r="GG39" s="252"/>
      <c r="GH39" s="252"/>
      <c r="GI39" s="252"/>
      <c r="GJ39" s="252"/>
      <c r="GK39" s="252"/>
      <c r="GL39" s="252"/>
      <c r="GM39" s="252"/>
      <c r="GN39" s="252"/>
      <c r="GO39" s="252"/>
      <c r="GP39" s="252"/>
      <c r="GQ39" s="252"/>
      <c r="GR39" s="252"/>
      <c r="GS39" s="252"/>
      <c r="GT39" s="252"/>
      <c r="GU39" s="252"/>
      <c r="GV39" s="252"/>
      <c r="GW39" s="252"/>
      <c r="GX39" s="252"/>
      <c r="GY39" s="252"/>
      <c r="GZ39" s="252"/>
      <c r="HA39" s="252"/>
      <c r="HB39" s="252"/>
      <c r="HC39" s="252"/>
      <c r="HD39" s="252"/>
      <c r="HE39" s="252"/>
      <c r="HF39" s="252"/>
      <c r="HG39" s="252"/>
      <c r="HH39" s="252"/>
    </row>
    <row r="40" spans="1:216" s="272" customFormat="1">
      <c r="A40" s="252"/>
      <c r="B40" s="288"/>
      <c r="C40" s="289"/>
      <c r="D40" s="289"/>
      <c r="E40" s="289"/>
      <c r="F40" s="290"/>
      <c r="G40" s="290"/>
      <c r="H40" s="290"/>
      <c r="I40" s="290"/>
      <c r="J40" s="290"/>
      <c r="K40" s="291"/>
      <c r="L40" s="291"/>
      <c r="M40" s="291"/>
      <c r="N40" s="291"/>
      <c r="O40" s="291"/>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2"/>
      <c r="CP40" s="252"/>
      <c r="CQ40" s="252"/>
      <c r="CR40" s="252"/>
      <c r="CS40" s="252"/>
      <c r="CT40" s="252"/>
      <c r="CU40" s="252"/>
      <c r="CV40" s="252"/>
      <c r="CW40" s="252"/>
      <c r="CX40" s="252"/>
      <c r="CY40" s="252"/>
      <c r="CZ40" s="252"/>
      <c r="DA40" s="252"/>
      <c r="DB40" s="252"/>
      <c r="DC40" s="252"/>
      <c r="DD40" s="252"/>
      <c r="DE40" s="252"/>
      <c r="DF40" s="252"/>
      <c r="DG40" s="252"/>
      <c r="DH40" s="252"/>
      <c r="DI40" s="252"/>
      <c r="DJ40" s="252"/>
      <c r="DK40" s="252"/>
      <c r="DL40" s="252"/>
      <c r="DM40" s="252"/>
      <c r="DN40" s="252"/>
      <c r="DO40" s="252"/>
      <c r="DP40" s="252"/>
      <c r="DQ40" s="252"/>
      <c r="DR40" s="252"/>
      <c r="DS40" s="252"/>
      <c r="DT40" s="252"/>
      <c r="DU40" s="252"/>
      <c r="DV40" s="252"/>
      <c r="DW40" s="252"/>
      <c r="DX40" s="252"/>
      <c r="DY40" s="252"/>
      <c r="DZ40" s="252"/>
      <c r="EA40" s="252"/>
      <c r="EB40" s="252"/>
      <c r="EC40" s="252"/>
      <c r="ED40" s="252"/>
      <c r="EE40" s="252"/>
      <c r="EF40" s="252"/>
      <c r="EG40" s="252"/>
      <c r="EH40" s="252"/>
      <c r="EI40" s="252"/>
      <c r="EJ40" s="252"/>
      <c r="EK40" s="252"/>
      <c r="EL40" s="252"/>
      <c r="EM40" s="252"/>
      <c r="EN40" s="252"/>
      <c r="EO40" s="252"/>
      <c r="EP40" s="252"/>
      <c r="EQ40" s="252"/>
      <c r="ER40" s="252"/>
      <c r="ES40" s="252"/>
      <c r="ET40" s="252"/>
      <c r="EU40" s="252"/>
      <c r="EV40" s="252"/>
      <c r="EW40" s="252"/>
      <c r="EX40" s="252"/>
      <c r="EY40" s="252"/>
      <c r="EZ40" s="252"/>
      <c r="FA40" s="252"/>
      <c r="FB40" s="252"/>
      <c r="FC40" s="252"/>
      <c r="FD40" s="252"/>
      <c r="FE40" s="252"/>
      <c r="FF40" s="252"/>
      <c r="FG40" s="252"/>
      <c r="FH40" s="252"/>
      <c r="FI40" s="252"/>
      <c r="FJ40" s="252"/>
      <c r="FK40" s="252"/>
      <c r="FL40" s="252"/>
      <c r="FM40" s="252"/>
      <c r="FN40" s="252"/>
      <c r="FO40" s="252"/>
      <c r="FP40" s="252"/>
      <c r="FQ40" s="252"/>
      <c r="FR40" s="252"/>
      <c r="FS40" s="252"/>
      <c r="FT40" s="252"/>
      <c r="FU40" s="252"/>
      <c r="FV40" s="252"/>
      <c r="FW40" s="252"/>
      <c r="FX40" s="252"/>
      <c r="FY40" s="252"/>
      <c r="FZ40" s="252"/>
      <c r="GA40" s="252"/>
      <c r="GB40" s="252"/>
      <c r="GC40" s="252"/>
      <c r="GD40" s="252"/>
      <c r="GE40" s="252"/>
      <c r="GF40" s="252"/>
      <c r="GG40" s="252"/>
      <c r="GH40" s="252"/>
      <c r="GI40" s="252"/>
      <c r="GJ40" s="252"/>
      <c r="GK40" s="252"/>
      <c r="GL40" s="252"/>
      <c r="GM40" s="252"/>
      <c r="GN40" s="252"/>
      <c r="GO40" s="252"/>
      <c r="GP40" s="252"/>
      <c r="GQ40" s="252"/>
      <c r="GR40" s="252"/>
      <c r="GS40" s="252"/>
      <c r="GT40" s="252"/>
      <c r="GU40" s="252"/>
      <c r="GV40" s="252"/>
      <c r="GW40" s="252"/>
      <c r="GX40" s="252"/>
      <c r="GY40" s="252"/>
      <c r="GZ40" s="252"/>
      <c r="HA40" s="252"/>
      <c r="HB40" s="252"/>
      <c r="HC40" s="252"/>
      <c r="HD40" s="252"/>
      <c r="HE40" s="252"/>
      <c r="HF40" s="252"/>
      <c r="HG40" s="252"/>
      <c r="HH40" s="252"/>
    </row>
    <row r="41" spans="1:216" s="272" customFormat="1">
      <c r="A41" s="252"/>
      <c r="B41" s="288"/>
      <c r="C41" s="289"/>
      <c r="D41" s="289"/>
      <c r="E41" s="289"/>
      <c r="F41" s="290"/>
      <c r="G41" s="290"/>
      <c r="H41" s="290"/>
      <c r="I41" s="290"/>
      <c r="J41" s="290"/>
      <c r="K41" s="291"/>
      <c r="L41" s="291"/>
      <c r="M41" s="291"/>
      <c r="N41" s="291"/>
      <c r="O41" s="291"/>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2"/>
      <c r="CP41" s="252"/>
      <c r="CQ41" s="252"/>
      <c r="CR41" s="252"/>
      <c r="CS41" s="252"/>
      <c r="CT41" s="252"/>
      <c r="CU41" s="252"/>
      <c r="CV41" s="252"/>
      <c r="CW41" s="252"/>
      <c r="CX41" s="252"/>
      <c r="CY41" s="252"/>
      <c r="CZ41" s="252"/>
      <c r="DA41" s="252"/>
      <c r="DB41" s="252"/>
      <c r="DC41" s="252"/>
      <c r="DD41" s="252"/>
      <c r="DE41" s="252"/>
      <c r="DF41" s="252"/>
      <c r="DG41" s="252"/>
      <c r="DH41" s="252"/>
      <c r="DI41" s="252"/>
      <c r="DJ41" s="252"/>
      <c r="DK41" s="252"/>
      <c r="DL41" s="252"/>
      <c r="DM41" s="252"/>
      <c r="DN41" s="252"/>
      <c r="DO41" s="252"/>
      <c r="DP41" s="252"/>
      <c r="DQ41" s="252"/>
      <c r="DR41" s="252"/>
      <c r="DS41" s="252"/>
      <c r="DT41" s="252"/>
      <c r="DU41" s="252"/>
      <c r="DV41" s="252"/>
      <c r="DW41" s="252"/>
      <c r="DX41" s="252"/>
      <c r="DY41" s="252"/>
      <c r="DZ41" s="252"/>
      <c r="EA41" s="252"/>
      <c r="EB41" s="252"/>
      <c r="EC41" s="252"/>
      <c r="ED41" s="252"/>
      <c r="EE41" s="252"/>
      <c r="EF41" s="252"/>
      <c r="EG41" s="252"/>
      <c r="EH41" s="252"/>
      <c r="EI41" s="252"/>
      <c r="EJ41" s="252"/>
      <c r="EK41" s="252"/>
      <c r="EL41" s="252"/>
      <c r="EM41" s="252"/>
      <c r="EN41" s="252"/>
      <c r="EO41" s="252"/>
      <c r="EP41" s="252"/>
      <c r="EQ41" s="252"/>
      <c r="ER41" s="252"/>
      <c r="ES41" s="252"/>
      <c r="ET41" s="252"/>
      <c r="EU41" s="252"/>
      <c r="EV41" s="252"/>
      <c r="EW41" s="252"/>
      <c r="EX41" s="252"/>
      <c r="EY41" s="252"/>
      <c r="EZ41" s="252"/>
      <c r="FA41" s="252"/>
      <c r="FB41" s="252"/>
      <c r="FC41" s="252"/>
      <c r="FD41" s="252"/>
      <c r="FE41" s="252"/>
      <c r="FF41" s="252"/>
      <c r="FG41" s="252"/>
      <c r="FH41" s="252"/>
      <c r="FI41" s="252"/>
      <c r="FJ41" s="252"/>
      <c r="FK41" s="252"/>
      <c r="FL41" s="252"/>
      <c r="FM41" s="252"/>
      <c r="FN41" s="252"/>
      <c r="FO41" s="252"/>
      <c r="FP41" s="252"/>
      <c r="FQ41" s="252"/>
      <c r="FR41" s="252"/>
      <c r="FS41" s="252"/>
      <c r="FT41" s="252"/>
      <c r="FU41" s="252"/>
      <c r="FV41" s="252"/>
      <c r="FW41" s="252"/>
      <c r="FX41" s="252"/>
      <c r="FY41" s="252"/>
      <c r="FZ41" s="252"/>
      <c r="GA41" s="252"/>
      <c r="GB41" s="252"/>
      <c r="GC41" s="252"/>
      <c r="GD41" s="252"/>
      <c r="GE41" s="252"/>
      <c r="GF41" s="252"/>
      <c r="GG41" s="252"/>
      <c r="GH41" s="252"/>
      <c r="GI41" s="252"/>
      <c r="GJ41" s="252"/>
      <c r="GK41" s="252"/>
      <c r="GL41" s="252"/>
      <c r="GM41" s="252"/>
      <c r="GN41" s="252"/>
      <c r="GO41" s="252"/>
      <c r="GP41" s="252"/>
      <c r="GQ41" s="252"/>
      <c r="GR41" s="252"/>
      <c r="GS41" s="252"/>
      <c r="GT41" s="252"/>
      <c r="GU41" s="252"/>
      <c r="GV41" s="252"/>
      <c r="GW41" s="252"/>
      <c r="GX41" s="252"/>
      <c r="GY41" s="252"/>
      <c r="GZ41" s="252"/>
      <c r="HA41" s="252"/>
      <c r="HB41" s="252"/>
      <c r="HC41" s="252"/>
      <c r="HD41" s="252"/>
      <c r="HE41" s="252"/>
      <c r="HF41" s="252"/>
      <c r="HG41" s="252"/>
      <c r="HH41" s="252"/>
    </row>
    <row r="42" spans="1:216" s="272" customFormat="1">
      <c r="A42" s="252"/>
      <c r="B42" s="288"/>
      <c r="C42" s="289"/>
      <c r="D42" s="289"/>
      <c r="E42" s="289"/>
      <c r="F42" s="290"/>
      <c r="G42" s="290"/>
      <c r="H42" s="290"/>
      <c r="I42" s="290"/>
      <c r="J42" s="290"/>
      <c r="K42" s="291"/>
      <c r="L42" s="291"/>
      <c r="M42" s="291"/>
      <c r="N42" s="291"/>
      <c r="O42" s="291"/>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c r="DV42" s="252"/>
      <c r="DW42" s="252"/>
      <c r="DX42" s="252"/>
      <c r="DY42" s="252"/>
      <c r="DZ42" s="252"/>
      <c r="EA42" s="252"/>
      <c r="EB42" s="252"/>
      <c r="EC42" s="252"/>
      <c r="ED42" s="252"/>
      <c r="EE42" s="252"/>
      <c r="EF42" s="252"/>
      <c r="EG42" s="252"/>
      <c r="EH42" s="252"/>
      <c r="EI42" s="252"/>
      <c r="EJ42" s="252"/>
      <c r="EK42" s="252"/>
      <c r="EL42" s="252"/>
      <c r="EM42" s="252"/>
      <c r="EN42" s="252"/>
      <c r="EO42" s="252"/>
      <c r="EP42" s="252"/>
      <c r="EQ42" s="252"/>
      <c r="ER42" s="252"/>
      <c r="ES42" s="252"/>
      <c r="ET42" s="252"/>
      <c r="EU42" s="252"/>
      <c r="EV42" s="252"/>
      <c r="EW42" s="252"/>
      <c r="EX42" s="252"/>
      <c r="EY42" s="252"/>
      <c r="EZ42" s="252"/>
      <c r="FA42" s="252"/>
      <c r="FB42" s="252"/>
      <c r="FC42" s="252"/>
      <c r="FD42" s="252"/>
      <c r="FE42" s="252"/>
      <c r="FF42" s="252"/>
      <c r="FG42" s="252"/>
      <c r="FH42" s="252"/>
      <c r="FI42" s="252"/>
      <c r="FJ42" s="252"/>
      <c r="FK42" s="252"/>
      <c r="FL42" s="252"/>
      <c r="FM42" s="252"/>
      <c r="FN42" s="252"/>
      <c r="FO42" s="252"/>
      <c r="FP42" s="252"/>
      <c r="FQ42" s="252"/>
      <c r="FR42" s="252"/>
      <c r="FS42" s="252"/>
      <c r="FT42" s="252"/>
      <c r="FU42" s="252"/>
      <c r="FV42" s="252"/>
      <c r="FW42" s="252"/>
      <c r="FX42" s="252"/>
      <c r="FY42" s="252"/>
      <c r="FZ42" s="252"/>
      <c r="GA42" s="252"/>
      <c r="GB42" s="252"/>
      <c r="GC42" s="252"/>
      <c r="GD42" s="252"/>
      <c r="GE42" s="252"/>
      <c r="GF42" s="252"/>
      <c r="GG42" s="252"/>
      <c r="GH42" s="252"/>
      <c r="GI42" s="252"/>
      <c r="GJ42" s="252"/>
      <c r="GK42" s="252"/>
      <c r="GL42" s="252"/>
      <c r="GM42" s="252"/>
      <c r="GN42" s="252"/>
      <c r="GO42" s="252"/>
      <c r="GP42" s="252"/>
      <c r="GQ42" s="252"/>
      <c r="GR42" s="252"/>
      <c r="GS42" s="252"/>
      <c r="GT42" s="252"/>
      <c r="GU42" s="252"/>
      <c r="GV42" s="252"/>
      <c r="GW42" s="252"/>
      <c r="GX42" s="252"/>
      <c r="GY42" s="252"/>
      <c r="GZ42" s="252"/>
      <c r="HA42" s="252"/>
      <c r="HB42" s="252"/>
      <c r="HC42" s="252"/>
      <c r="HD42" s="252"/>
      <c r="HE42" s="252"/>
      <c r="HF42" s="252"/>
      <c r="HG42" s="252"/>
      <c r="HH42" s="252"/>
    </row>
    <row r="43" spans="1:216" s="272" customFormat="1">
      <c r="A43" s="252"/>
      <c r="B43" s="288"/>
      <c r="C43" s="289"/>
      <c r="D43" s="289"/>
      <c r="E43" s="289"/>
      <c r="F43" s="290"/>
      <c r="G43" s="290"/>
      <c r="H43" s="290"/>
      <c r="I43" s="290"/>
      <c r="J43" s="290"/>
      <c r="K43" s="291"/>
      <c r="L43" s="291"/>
      <c r="M43" s="291"/>
      <c r="N43" s="291"/>
      <c r="O43" s="291"/>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c r="DM43" s="252"/>
      <c r="DN43" s="252"/>
      <c r="DO43" s="252"/>
      <c r="DP43" s="252"/>
      <c r="DQ43" s="252"/>
      <c r="DR43" s="252"/>
      <c r="DS43" s="252"/>
      <c r="DT43" s="252"/>
      <c r="DU43" s="252"/>
      <c r="DV43" s="252"/>
      <c r="DW43" s="252"/>
      <c r="DX43" s="252"/>
      <c r="DY43" s="252"/>
      <c r="DZ43" s="252"/>
      <c r="EA43" s="252"/>
      <c r="EB43" s="252"/>
      <c r="EC43" s="252"/>
      <c r="ED43" s="252"/>
      <c r="EE43" s="252"/>
      <c r="EF43" s="252"/>
      <c r="EG43" s="252"/>
      <c r="EH43" s="252"/>
      <c r="EI43" s="252"/>
      <c r="EJ43" s="252"/>
      <c r="EK43" s="252"/>
      <c r="EL43" s="252"/>
      <c r="EM43" s="252"/>
      <c r="EN43" s="252"/>
      <c r="EO43" s="252"/>
      <c r="EP43" s="252"/>
      <c r="EQ43" s="252"/>
      <c r="ER43" s="252"/>
      <c r="ES43" s="252"/>
      <c r="ET43" s="252"/>
      <c r="EU43" s="252"/>
      <c r="EV43" s="252"/>
      <c r="EW43" s="252"/>
      <c r="EX43" s="252"/>
      <c r="EY43" s="252"/>
      <c r="EZ43" s="252"/>
      <c r="FA43" s="252"/>
      <c r="FB43" s="252"/>
      <c r="FC43" s="252"/>
      <c r="FD43" s="252"/>
      <c r="FE43" s="252"/>
      <c r="FF43" s="252"/>
      <c r="FG43" s="252"/>
      <c r="FH43" s="252"/>
      <c r="FI43" s="252"/>
      <c r="FJ43" s="252"/>
      <c r="FK43" s="252"/>
      <c r="FL43" s="252"/>
      <c r="FM43" s="252"/>
      <c r="FN43" s="252"/>
      <c r="FO43" s="252"/>
      <c r="FP43" s="252"/>
      <c r="FQ43" s="252"/>
      <c r="FR43" s="252"/>
      <c r="FS43" s="252"/>
      <c r="FT43" s="252"/>
      <c r="FU43" s="252"/>
      <c r="FV43" s="252"/>
      <c r="FW43" s="252"/>
      <c r="FX43" s="252"/>
      <c r="FY43" s="252"/>
      <c r="FZ43" s="252"/>
      <c r="GA43" s="252"/>
      <c r="GB43" s="252"/>
      <c r="GC43" s="252"/>
      <c r="GD43" s="252"/>
      <c r="GE43" s="252"/>
      <c r="GF43" s="252"/>
      <c r="GG43" s="252"/>
      <c r="GH43" s="252"/>
      <c r="GI43" s="252"/>
      <c r="GJ43" s="252"/>
      <c r="GK43" s="252"/>
      <c r="GL43" s="252"/>
      <c r="GM43" s="252"/>
      <c r="GN43" s="252"/>
      <c r="GO43" s="252"/>
      <c r="GP43" s="252"/>
      <c r="GQ43" s="252"/>
      <c r="GR43" s="252"/>
      <c r="GS43" s="252"/>
      <c r="GT43" s="252"/>
      <c r="GU43" s="252"/>
      <c r="GV43" s="252"/>
      <c r="GW43" s="252"/>
      <c r="GX43" s="252"/>
      <c r="GY43" s="252"/>
      <c r="GZ43" s="252"/>
      <c r="HA43" s="252"/>
      <c r="HB43" s="252"/>
      <c r="HC43" s="252"/>
      <c r="HD43" s="252"/>
      <c r="HE43" s="252"/>
      <c r="HF43" s="252"/>
      <c r="HG43" s="252"/>
      <c r="HH43" s="252"/>
    </row>
    <row r="44" spans="1:216" s="272" customFormat="1">
      <c r="A44" s="252"/>
      <c r="B44" s="288"/>
      <c r="C44" s="289"/>
      <c r="D44" s="289"/>
      <c r="E44" s="289"/>
      <c r="F44" s="290"/>
      <c r="G44" s="290"/>
      <c r="H44" s="290"/>
      <c r="I44" s="290"/>
      <c r="J44" s="290"/>
      <c r="K44" s="291"/>
      <c r="L44" s="291"/>
      <c r="M44" s="291"/>
      <c r="N44" s="291"/>
      <c r="O44" s="291"/>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52"/>
      <c r="BY44" s="252"/>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c r="DG44" s="252"/>
      <c r="DH44" s="252"/>
      <c r="DI44" s="252"/>
      <c r="DJ44" s="252"/>
      <c r="DK44" s="252"/>
      <c r="DL44" s="252"/>
      <c r="DM44" s="252"/>
      <c r="DN44" s="252"/>
      <c r="DO44" s="252"/>
      <c r="DP44" s="252"/>
      <c r="DQ44" s="252"/>
      <c r="DR44" s="252"/>
      <c r="DS44" s="252"/>
      <c r="DT44" s="252"/>
      <c r="DU44" s="252"/>
      <c r="DV44" s="252"/>
      <c r="DW44" s="252"/>
      <c r="DX44" s="252"/>
      <c r="DY44" s="252"/>
      <c r="DZ44" s="252"/>
      <c r="EA44" s="252"/>
      <c r="EB44" s="252"/>
      <c r="EC44" s="252"/>
      <c r="ED44" s="252"/>
      <c r="EE44" s="252"/>
      <c r="EF44" s="252"/>
      <c r="EG44" s="252"/>
      <c r="EH44" s="252"/>
      <c r="EI44" s="252"/>
      <c r="EJ44" s="252"/>
      <c r="EK44" s="252"/>
      <c r="EL44" s="252"/>
      <c r="EM44" s="252"/>
      <c r="EN44" s="252"/>
      <c r="EO44" s="252"/>
      <c r="EP44" s="252"/>
      <c r="EQ44" s="252"/>
      <c r="ER44" s="252"/>
      <c r="ES44" s="252"/>
      <c r="ET44" s="252"/>
      <c r="EU44" s="252"/>
      <c r="EV44" s="252"/>
      <c r="EW44" s="252"/>
      <c r="EX44" s="252"/>
      <c r="EY44" s="252"/>
      <c r="EZ44" s="252"/>
      <c r="FA44" s="252"/>
      <c r="FB44" s="252"/>
      <c r="FC44" s="252"/>
      <c r="FD44" s="252"/>
      <c r="FE44" s="252"/>
      <c r="FF44" s="252"/>
      <c r="FG44" s="252"/>
      <c r="FH44" s="252"/>
      <c r="FI44" s="252"/>
      <c r="FJ44" s="252"/>
      <c r="FK44" s="252"/>
      <c r="FL44" s="252"/>
      <c r="FM44" s="252"/>
      <c r="FN44" s="252"/>
      <c r="FO44" s="252"/>
      <c r="FP44" s="252"/>
      <c r="FQ44" s="252"/>
      <c r="FR44" s="252"/>
      <c r="FS44" s="252"/>
      <c r="FT44" s="252"/>
      <c r="FU44" s="252"/>
      <c r="FV44" s="252"/>
      <c r="FW44" s="252"/>
      <c r="FX44" s="252"/>
      <c r="FY44" s="252"/>
      <c r="FZ44" s="252"/>
      <c r="GA44" s="252"/>
      <c r="GB44" s="252"/>
      <c r="GC44" s="252"/>
      <c r="GD44" s="252"/>
      <c r="GE44" s="252"/>
      <c r="GF44" s="252"/>
      <c r="GG44" s="252"/>
      <c r="GH44" s="252"/>
      <c r="GI44" s="252"/>
      <c r="GJ44" s="252"/>
      <c r="GK44" s="252"/>
      <c r="GL44" s="252"/>
      <c r="GM44" s="252"/>
      <c r="GN44" s="252"/>
      <c r="GO44" s="252"/>
      <c r="GP44" s="252"/>
      <c r="GQ44" s="252"/>
      <c r="GR44" s="252"/>
      <c r="GS44" s="252"/>
      <c r="GT44" s="252"/>
      <c r="GU44" s="252"/>
      <c r="GV44" s="252"/>
      <c r="GW44" s="252"/>
      <c r="GX44" s="252"/>
      <c r="GY44" s="252"/>
      <c r="GZ44" s="252"/>
      <c r="HA44" s="252"/>
      <c r="HB44" s="252"/>
      <c r="HC44" s="252"/>
      <c r="HD44" s="252"/>
      <c r="HE44" s="252"/>
      <c r="HF44" s="252"/>
      <c r="HG44" s="252"/>
      <c r="HH44" s="252"/>
    </row>
    <row r="45" spans="1:216" s="272" customFormat="1">
      <c r="A45" s="252"/>
      <c r="B45" s="288"/>
      <c r="C45" s="289"/>
      <c r="D45" s="289"/>
      <c r="E45" s="289"/>
      <c r="F45" s="290"/>
      <c r="G45" s="290"/>
      <c r="H45" s="290"/>
      <c r="I45" s="290"/>
      <c r="J45" s="290"/>
      <c r="K45" s="291"/>
      <c r="L45" s="291"/>
      <c r="M45" s="291"/>
      <c r="N45" s="291"/>
      <c r="O45" s="291"/>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c r="BT45" s="252"/>
      <c r="BU45" s="252"/>
      <c r="BV45" s="252"/>
      <c r="BW45" s="252"/>
      <c r="BX45" s="252"/>
      <c r="BY45" s="252"/>
      <c r="BZ45" s="252"/>
      <c r="CA45" s="252"/>
      <c r="CB45" s="252"/>
      <c r="CC45" s="252"/>
      <c r="CD45" s="252"/>
      <c r="CE45" s="252"/>
      <c r="CF45" s="252"/>
      <c r="CG45" s="252"/>
      <c r="CH45" s="252"/>
      <c r="CI45" s="252"/>
      <c r="CJ45" s="252"/>
      <c r="CK45" s="252"/>
      <c r="CL45" s="252"/>
      <c r="CM45" s="252"/>
      <c r="CN45" s="252"/>
      <c r="CO45" s="252"/>
      <c r="CP45" s="252"/>
      <c r="CQ45" s="252"/>
      <c r="CR45" s="252"/>
      <c r="CS45" s="252"/>
      <c r="CT45" s="252"/>
      <c r="CU45" s="252"/>
      <c r="CV45" s="252"/>
      <c r="CW45" s="252"/>
      <c r="CX45" s="252"/>
      <c r="CY45" s="252"/>
      <c r="CZ45" s="252"/>
      <c r="DA45" s="252"/>
      <c r="DB45" s="252"/>
      <c r="DC45" s="252"/>
      <c r="DD45" s="252"/>
      <c r="DE45" s="252"/>
      <c r="DF45" s="252"/>
      <c r="DG45" s="252"/>
      <c r="DH45" s="252"/>
      <c r="DI45" s="252"/>
      <c r="DJ45" s="252"/>
      <c r="DK45" s="252"/>
      <c r="DL45" s="252"/>
      <c r="DM45" s="252"/>
      <c r="DN45" s="252"/>
      <c r="DO45" s="252"/>
      <c r="DP45" s="252"/>
      <c r="DQ45" s="252"/>
      <c r="DR45" s="252"/>
      <c r="DS45" s="252"/>
      <c r="DT45" s="252"/>
      <c r="DU45" s="252"/>
      <c r="DV45" s="252"/>
      <c r="DW45" s="252"/>
      <c r="DX45" s="252"/>
      <c r="DY45" s="252"/>
      <c r="DZ45" s="252"/>
      <c r="EA45" s="252"/>
      <c r="EB45" s="252"/>
      <c r="EC45" s="252"/>
      <c r="ED45" s="252"/>
      <c r="EE45" s="252"/>
      <c r="EF45" s="252"/>
      <c r="EG45" s="252"/>
      <c r="EH45" s="252"/>
      <c r="EI45" s="252"/>
      <c r="EJ45" s="252"/>
      <c r="EK45" s="252"/>
      <c r="EL45" s="252"/>
      <c r="EM45" s="252"/>
      <c r="EN45" s="252"/>
      <c r="EO45" s="252"/>
      <c r="EP45" s="252"/>
      <c r="EQ45" s="252"/>
      <c r="ER45" s="252"/>
      <c r="ES45" s="252"/>
      <c r="ET45" s="252"/>
      <c r="EU45" s="252"/>
      <c r="EV45" s="252"/>
      <c r="EW45" s="252"/>
      <c r="EX45" s="252"/>
      <c r="EY45" s="252"/>
      <c r="EZ45" s="252"/>
      <c r="FA45" s="252"/>
      <c r="FB45" s="252"/>
      <c r="FC45" s="252"/>
      <c r="FD45" s="252"/>
      <c r="FE45" s="252"/>
      <c r="FF45" s="252"/>
      <c r="FG45" s="252"/>
      <c r="FH45" s="252"/>
      <c r="FI45" s="252"/>
      <c r="FJ45" s="252"/>
      <c r="FK45" s="252"/>
      <c r="FL45" s="252"/>
      <c r="FM45" s="252"/>
      <c r="FN45" s="252"/>
      <c r="FO45" s="252"/>
      <c r="FP45" s="252"/>
      <c r="FQ45" s="252"/>
      <c r="FR45" s="252"/>
      <c r="FS45" s="252"/>
      <c r="FT45" s="252"/>
      <c r="FU45" s="252"/>
      <c r="FV45" s="252"/>
      <c r="FW45" s="252"/>
      <c r="FX45" s="252"/>
      <c r="FY45" s="252"/>
      <c r="FZ45" s="252"/>
      <c r="GA45" s="252"/>
      <c r="GB45" s="252"/>
      <c r="GC45" s="252"/>
      <c r="GD45" s="252"/>
      <c r="GE45" s="252"/>
      <c r="GF45" s="252"/>
      <c r="GG45" s="252"/>
      <c r="GH45" s="252"/>
      <c r="GI45" s="252"/>
      <c r="GJ45" s="252"/>
      <c r="GK45" s="252"/>
      <c r="GL45" s="252"/>
      <c r="GM45" s="252"/>
      <c r="GN45" s="252"/>
      <c r="GO45" s="252"/>
      <c r="GP45" s="252"/>
      <c r="GQ45" s="252"/>
      <c r="GR45" s="252"/>
      <c r="GS45" s="252"/>
      <c r="GT45" s="252"/>
      <c r="GU45" s="252"/>
      <c r="GV45" s="252"/>
      <c r="GW45" s="252"/>
      <c r="GX45" s="252"/>
      <c r="GY45" s="252"/>
      <c r="GZ45" s="252"/>
      <c r="HA45" s="252"/>
      <c r="HB45" s="252"/>
      <c r="HC45" s="252"/>
      <c r="HD45" s="252"/>
      <c r="HE45" s="252"/>
      <c r="HF45" s="252"/>
      <c r="HG45" s="252"/>
      <c r="HH45" s="252"/>
    </row>
    <row r="46" spans="1:216" s="272" customFormat="1">
      <c r="A46" s="252"/>
      <c r="B46" s="288"/>
      <c r="C46" s="289"/>
      <c r="D46" s="289"/>
      <c r="E46" s="289"/>
      <c r="F46" s="290"/>
      <c r="G46" s="290"/>
      <c r="H46" s="290"/>
      <c r="I46" s="290"/>
      <c r="J46" s="290"/>
      <c r="K46" s="291"/>
      <c r="L46" s="291"/>
      <c r="M46" s="291"/>
      <c r="N46" s="291"/>
      <c r="O46" s="291"/>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c r="BW46" s="252"/>
      <c r="BX46" s="252"/>
      <c r="BY46" s="252"/>
      <c r="BZ46" s="252"/>
      <c r="CA46" s="252"/>
      <c r="CB46" s="252"/>
      <c r="CC46" s="252"/>
      <c r="CD46" s="252"/>
      <c r="CE46" s="252"/>
      <c r="CF46" s="252"/>
      <c r="CG46" s="252"/>
      <c r="CH46" s="252"/>
      <c r="CI46" s="252"/>
      <c r="CJ46" s="252"/>
      <c r="CK46" s="252"/>
      <c r="CL46" s="252"/>
      <c r="CM46" s="252"/>
      <c r="CN46" s="252"/>
      <c r="CO46" s="252"/>
      <c r="CP46" s="252"/>
      <c r="CQ46" s="252"/>
      <c r="CR46" s="252"/>
      <c r="CS46" s="252"/>
      <c r="CT46" s="252"/>
      <c r="CU46" s="252"/>
      <c r="CV46" s="252"/>
      <c r="CW46" s="252"/>
      <c r="CX46" s="252"/>
      <c r="CY46" s="252"/>
      <c r="CZ46" s="252"/>
      <c r="DA46" s="252"/>
      <c r="DB46" s="252"/>
      <c r="DC46" s="252"/>
      <c r="DD46" s="252"/>
      <c r="DE46" s="252"/>
      <c r="DF46" s="252"/>
      <c r="DG46" s="252"/>
      <c r="DH46" s="252"/>
      <c r="DI46" s="252"/>
      <c r="DJ46" s="252"/>
      <c r="DK46" s="252"/>
      <c r="DL46" s="252"/>
      <c r="DM46" s="252"/>
      <c r="DN46" s="252"/>
      <c r="DO46" s="252"/>
      <c r="DP46" s="252"/>
      <c r="DQ46" s="252"/>
      <c r="DR46" s="252"/>
      <c r="DS46" s="252"/>
      <c r="DT46" s="252"/>
      <c r="DU46" s="252"/>
      <c r="DV46" s="252"/>
      <c r="DW46" s="252"/>
      <c r="DX46" s="252"/>
      <c r="DY46" s="252"/>
      <c r="DZ46" s="252"/>
      <c r="EA46" s="252"/>
      <c r="EB46" s="252"/>
      <c r="EC46" s="252"/>
      <c r="ED46" s="252"/>
      <c r="EE46" s="252"/>
      <c r="EF46" s="252"/>
      <c r="EG46" s="252"/>
      <c r="EH46" s="252"/>
      <c r="EI46" s="252"/>
      <c r="EJ46" s="252"/>
      <c r="EK46" s="252"/>
      <c r="EL46" s="252"/>
      <c r="EM46" s="252"/>
      <c r="EN46" s="252"/>
      <c r="EO46" s="252"/>
      <c r="EP46" s="252"/>
      <c r="EQ46" s="252"/>
      <c r="ER46" s="252"/>
      <c r="ES46" s="252"/>
      <c r="ET46" s="252"/>
      <c r="EU46" s="252"/>
      <c r="EV46" s="252"/>
      <c r="EW46" s="252"/>
      <c r="EX46" s="252"/>
      <c r="EY46" s="252"/>
      <c r="EZ46" s="252"/>
      <c r="FA46" s="252"/>
      <c r="FB46" s="252"/>
      <c r="FC46" s="252"/>
      <c r="FD46" s="252"/>
      <c r="FE46" s="252"/>
      <c r="FF46" s="252"/>
      <c r="FG46" s="252"/>
      <c r="FH46" s="252"/>
      <c r="FI46" s="252"/>
      <c r="FJ46" s="252"/>
      <c r="FK46" s="252"/>
      <c r="FL46" s="252"/>
      <c r="FM46" s="252"/>
      <c r="FN46" s="252"/>
      <c r="FO46" s="252"/>
      <c r="FP46" s="252"/>
      <c r="FQ46" s="252"/>
      <c r="FR46" s="252"/>
      <c r="FS46" s="252"/>
      <c r="FT46" s="252"/>
      <c r="FU46" s="252"/>
      <c r="FV46" s="252"/>
      <c r="FW46" s="252"/>
      <c r="FX46" s="252"/>
      <c r="FY46" s="252"/>
      <c r="FZ46" s="252"/>
      <c r="GA46" s="252"/>
      <c r="GB46" s="252"/>
      <c r="GC46" s="252"/>
      <c r="GD46" s="252"/>
      <c r="GE46" s="252"/>
      <c r="GF46" s="252"/>
      <c r="GG46" s="252"/>
      <c r="GH46" s="252"/>
      <c r="GI46" s="252"/>
      <c r="GJ46" s="252"/>
      <c r="GK46" s="252"/>
      <c r="GL46" s="252"/>
      <c r="GM46" s="252"/>
      <c r="GN46" s="252"/>
      <c r="GO46" s="252"/>
      <c r="GP46" s="252"/>
      <c r="GQ46" s="252"/>
      <c r="GR46" s="252"/>
      <c r="GS46" s="252"/>
      <c r="GT46" s="252"/>
      <c r="GU46" s="252"/>
      <c r="GV46" s="252"/>
      <c r="GW46" s="252"/>
      <c r="GX46" s="252"/>
      <c r="GY46" s="252"/>
      <c r="GZ46" s="252"/>
      <c r="HA46" s="252"/>
      <c r="HB46" s="252"/>
      <c r="HC46" s="252"/>
      <c r="HD46" s="252"/>
      <c r="HE46" s="252"/>
      <c r="HF46" s="252"/>
      <c r="HG46" s="252"/>
      <c r="HH46" s="252"/>
    </row>
    <row r="47" spans="1:216" s="272" customFormat="1">
      <c r="A47" s="252"/>
      <c r="B47" s="288"/>
      <c r="C47" s="289"/>
      <c r="D47" s="289"/>
      <c r="E47" s="289"/>
      <c r="F47" s="290"/>
      <c r="G47" s="290"/>
      <c r="H47" s="290"/>
      <c r="I47" s="290"/>
      <c r="J47" s="290"/>
      <c r="K47" s="291"/>
      <c r="L47" s="291"/>
      <c r="M47" s="291"/>
      <c r="N47" s="291"/>
      <c r="O47" s="291"/>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c r="CA47" s="252"/>
      <c r="CB47" s="252"/>
      <c r="CC47" s="252"/>
      <c r="CD47" s="252"/>
      <c r="CE47" s="252"/>
      <c r="CF47" s="252"/>
      <c r="CG47" s="252"/>
      <c r="CH47" s="252"/>
      <c r="CI47" s="252"/>
      <c r="CJ47" s="252"/>
      <c r="CK47" s="252"/>
      <c r="CL47" s="252"/>
      <c r="CM47" s="252"/>
      <c r="CN47" s="252"/>
      <c r="CO47" s="252"/>
      <c r="CP47" s="252"/>
      <c r="CQ47" s="252"/>
      <c r="CR47" s="252"/>
      <c r="CS47" s="252"/>
      <c r="CT47" s="252"/>
      <c r="CU47" s="252"/>
      <c r="CV47" s="252"/>
      <c r="CW47" s="252"/>
      <c r="CX47" s="252"/>
      <c r="CY47" s="252"/>
      <c r="CZ47" s="252"/>
      <c r="DA47" s="252"/>
      <c r="DB47" s="252"/>
      <c r="DC47" s="252"/>
      <c r="DD47" s="252"/>
      <c r="DE47" s="252"/>
      <c r="DF47" s="252"/>
      <c r="DG47" s="252"/>
      <c r="DH47" s="252"/>
      <c r="DI47" s="252"/>
      <c r="DJ47" s="252"/>
      <c r="DK47" s="252"/>
      <c r="DL47" s="252"/>
      <c r="DM47" s="252"/>
      <c r="DN47" s="252"/>
      <c r="DO47" s="252"/>
      <c r="DP47" s="252"/>
      <c r="DQ47" s="252"/>
      <c r="DR47" s="252"/>
      <c r="DS47" s="252"/>
      <c r="DT47" s="252"/>
      <c r="DU47" s="252"/>
      <c r="DV47" s="252"/>
      <c r="DW47" s="252"/>
      <c r="DX47" s="252"/>
      <c r="DY47" s="252"/>
      <c r="DZ47" s="252"/>
      <c r="EA47" s="252"/>
      <c r="EB47" s="252"/>
      <c r="EC47" s="252"/>
      <c r="ED47" s="252"/>
      <c r="EE47" s="252"/>
      <c r="EF47" s="252"/>
      <c r="EG47" s="252"/>
      <c r="EH47" s="252"/>
      <c r="EI47" s="252"/>
      <c r="EJ47" s="252"/>
      <c r="EK47" s="252"/>
      <c r="EL47" s="252"/>
      <c r="EM47" s="252"/>
      <c r="EN47" s="252"/>
      <c r="EO47" s="252"/>
      <c r="EP47" s="252"/>
      <c r="EQ47" s="252"/>
      <c r="ER47" s="252"/>
      <c r="ES47" s="252"/>
      <c r="ET47" s="252"/>
      <c r="EU47" s="252"/>
      <c r="EV47" s="252"/>
      <c r="EW47" s="252"/>
      <c r="EX47" s="252"/>
      <c r="EY47" s="252"/>
      <c r="EZ47" s="252"/>
      <c r="FA47" s="252"/>
      <c r="FB47" s="252"/>
      <c r="FC47" s="252"/>
      <c r="FD47" s="252"/>
      <c r="FE47" s="252"/>
      <c r="FF47" s="252"/>
      <c r="FG47" s="252"/>
      <c r="FH47" s="252"/>
      <c r="FI47" s="252"/>
      <c r="FJ47" s="252"/>
      <c r="FK47" s="252"/>
      <c r="FL47" s="252"/>
      <c r="FM47" s="252"/>
      <c r="FN47" s="252"/>
      <c r="FO47" s="252"/>
      <c r="FP47" s="252"/>
      <c r="FQ47" s="252"/>
      <c r="FR47" s="252"/>
      <c r="FS47" s="252"/>
      <c r="FT47" s="252"/>
      <c r="FU47" s="252"/>
      <c r="FV47" s="252"/>
      <c r="FW47" s="252"/>
      <c r="FX47" s="252"/>
      <c r="FY47" s="252"/>
      <c r="FZ47" s="252"/>
      <c r="GA47" s="252"/>
      <c r="GB47" s="252"/>
      <c r="GC47" s="252"/>
      <c r="GD47" s="252"/>
      <c r="GE47" s="252"/>
      <c r="GF47" s="252"/>
      <c r="GG47" s="252"/>
      <c r="GH47" s="252"/>
      <c r="GI47" s="252"/>
      <c r="GJ47" s="252"/>
      <c r="GK47" s="252"/>
      <c r="GL47" s="252"/>
      <c r="GM47" s="252"/>
      <c r="GN47" s="252"/>
      <c r="GO47" s="252"/>
      <c r="GP47" s="252"/>
      <c r="GQ47" s="252"/>
      <c r="GR47" s="252"/>
      <c r="GS47" s="252"/>
      <c r="GT47" s="252"/>
      <c r="GU47" s="252"/>
      <c r="GV47" s="252"/>
      <c r="GW47" s="252"/>
      <c r="GX47" s="252"/>
      <c r="GY47" s="252"/>
      <c r="GZ47" s="252"/>
      <c r="HA47" s="252"/>
      <c r="HB47" s="252"/>
      <c r="HC47" s="252"/>
      <c r="HD47" s="252"/>
      <c r="HE47" s="252"/>
      <c r="HF47" s="252"/>
      <c r="HG47" s="252"/>
      <c r="HH47" s="252"/>
    </row>
    <row r="48" spans="1:216" s="272" customFormat="1">
      <c r="A48" s="252"/>
      <c r="B48" s="288"/>
      <c r="C48" s="289"/>
      <c r="D48" s="289"/>
      <c r="E48" s="289"/>
      <c r="F48" s="290"/>
      <c r="G48" s="290"/>
      <c r="H48" s="290"/>
      <c r="I48" s="290"/>
      <c r="J48" s="290"/>
      <c r="K48" s="291"/>
      <c r="L48" s="291"/>
      <c r="M48" s="291"/>
      <c r="N48" s="291"/>
      <c r="O48" s="291"/>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2"/>
      <c r="BR48" s="252"/>
      <c r="BS48" s="252"/>
      <c r="BT48" s="252"/>
      <c r="BU48" s="252"/>
      <c r="BV48" s="252"/>
      <c r="BW48" s="252"/>
      <c r="BX48" s="252"/>
      <c r="BY48" s="252"/>
      <c r="BZ48" s="252"/>
      <c r="CA48" s="252"/>
      <c r="CB48" s="252"/>
      <c r="CC48" s="252"/>
      <c r="CD48" s="252"/>
      <c r="CE48" s="252"/>
      <c r="CF48" s="252"/>
      <c r="CG48" s="252"/>
      <c r="CH48" s="252"/>
      <c r="CI48" s="252"/>
      <c r="CJ48" s="252"/>
      <c r="CK48" s="252"/>
      <c r="CL48" s="252"/>
      <c r="CM48" s="252"/>
      <c r="CN48" s="252"/>
      <c r="CO48" s="252"/>
      <c r="CP48" s="252"/>
      <c r="CQ48" s="252"/>
      <c r="CR48" s="252"/>
      <c r="CS48" s="252"/>
      <c r="CT48" s="252"/>
      <c r="CU48" s="252"/>
      <c r="CV48" s="252"/>
      <c r="CW48" s="252"/>
      <c r="CX48" s="252"/>
      <c r="CY48" s="252"/>
      <c r="CZ48" s="252"/>
      <c r="DA48" s="252"/>
      <c r="DB48" s="252"/>
      <c r="DC48" s="252"/>
      <c r="DD48" s="252"/>
      <c r="DE48" s="252"/>
      <c r="DF48" s="252"/>
      <c r="DG48" s="252"/>
      <c r="DH48" s="252"/>
      <c r="DI48" s="252"/>
      <c r="DJ48" s="252"/>
      <c r="DK48" s="252"/>
      <c r="DL48" s="252"/>
      <c r="DM48" s="252"/>
      <c r="DN48" s="252"/>
      <c r="DO48" s="252"/>
      <c r="DP48" s="252"/>
      <c r="DQ48" s="252"/>
      <c r="DR48" s="252"/>
      <c r="DS48" s="252"/>
      <c r="DT48" s="252"/>
      <c r="DU48" s="252"/>
      <c r="DV48" s="252"/>
      <c r="DW48" s="252"/>
      <c r="DX48" s="252"/>
      <c r="DY48" s="252"/>
      <c r="DZ48" s="252"/>
      <c r="EA48" s="252"/>
      <c r="EB48" s="252"/>
      <c r="EC48" s="252"/>
      <c r="ED48" s="252"/>
      <c r="EE48" s="252"/>
      <c r="EF48" s="252"/>
      <c r="EG48" s="252"/>
      <c r="EH48" s="252"/>
      <c r="EI48" s="252"/>
      <c r="EJ48" s="252"/>
      <c r="EK48" s="252"/>
      <c r="EL48" s="252"/>
      <c r="EM48" s="252"/>
      <c r="EN48" s="252"/>
      <c r="EO48" s="252"/>
      <c r="EP48" s="252"/>
      <c r="EQ48" s="252"/>
      <c r="ER48" s="252"/>
      <c r="ES48" s="252"/>
      <c r="ET48" s="252"/>
      <c r="EU48" s="252"/>
      <c r="EV48" s="252"/>
      <c r="EW48" s="252"/>
      <c r="EX48" s="252"/>
      <c r="EY48" s="252"/>
      <c r="EZ48" s="252"/>
      <c r="FA48" s="252"/>
      <c r="FB48" s="252"/>
      <c r="FC48" s="252"/>
      <c r="FD48" s="252"/>
      <c r="FE48" s="252"/>
      <c r="FF48" s="252"/>
      <c r="FG48" s="252"/>
      <c r="FH48" s="252"/>
      <c r="FI48" s="252"/>
      <c r="FJ48" s="252"/>
      <c r="FK48" s="252"/>
      <c r="FL48" s="252"/>
      <c r="FM48" s="252"/>
      <c r="FN48" s="252"/>
      <c r="FO48" s="252"/>
      <c r="FP48" s="252"/>
      <c r="FQ48" s="252"/>
      <c r="FR48" s="252"/>
      <c r="FS48" s="252"/>
      <c r="FT48" s="252"/>
      <c r="FU48" s="252"/>
      <c r="FV48" s="252"/>
      <c r="FW48" s="252"/>
      <c r="FX48" s="252"/>
      <c r="FY48" s="252"/>
      <c r="FZ48" s="252"/>
      <c r="GA48" s="252"/>
      <c r="GB48" s="252"/>
      <c r="GC48" s="252"/>
      <c r="GD48" s="252"/>
      <c r="GE48" s="252"/>
      <c r="GF48" s="252"/>
      <c r="GG48" s="252"/>
      <c r="GH48" s="252"/>
      <c r="GI48" s="252"/>
      <c r="GJ48" s="252"/>
      <c r="GK48" s="252"/>
      <c r="GL48" s="252"/>
      <c r="GM48" s="252"/>
      <c r="GN48" s="252"/>
      <c r="GO48" s="252"/>
      <c r="GP48" s="252"/>
      <c r="GQ48" s="252"/>
      <c r="GR48" s="252"/>
      <c r="GS48" s="252"/>
      <c r="GT48" s="252"/>
      <c r="GU48" s="252"/>
      <c r="GV48" s="252"/>
      <c r="GW48" s="252"/>
      <c r="GX48" s="252"/>
      <c r="GY48" s="252"/>
      <c r="GZ48" s="252"/>
      <c r="HA48" s="252"/>
      <c r="HB48" s="252"/>
      <c r="HC48" s="252"/>
      <c r="HD48" s="252"/>
      <c r="HE48" s="252"/>
      <c r="HF48" s="252"/>
      <c r="HG48" s="252"/>
      <c r="HH48" s="252"/>
    </row>
    <row r="49" spans="1:216" s="272" customFormat="1">
      <c r="A49" s="252"/>
      <c r="B49" s="288"/>
      <c r="C49" s="289"/>
      <c r="D49" s="289"/>
      <c r="E49" s="289"/>
      <c r="F49" s="290"/>
      <c r="G49" s="290"/>
      <c r="H49" s="290"/>
      <c r="I49" s="290"/>
      <c r="J49" s="290"/>
      <c r="K49" s="291"/>
      <c r="L49" s="291"/>
      <c r="M49" s="291"/>
      <c r="N49" s="291"/>
      <c r="O49" s="291"/>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2"/>
      <c r="BR49" s="252"/>
      <c r="BS49" s="252"/>
      <c r="BT49" s="252"/>
      <c r="BU49" s="252"/>
      <c r="BV49" s="252"/>
      <c r="BW49" s="252"/>
      <c r="BX49" s="252"/>
      <c r="BY49" s="252"/>
      <c r="BZ49" s="252"/>
      <c r="CA49" s="252"/>
      <c r="CB49" s="252"/>
      <c r="CC49" s="252"/>
      <c r="CD49" s="252"/>
      <c r="CE49" s="252"/>
      <c r="CF49" s="252"/>
      <c r="CG49" s="252"/>
      <c r="CH49" s="252"/>
      <c r="CI49" s="252"/>
      <c r="CJ49" s="252"/>
      <c r="CK49" s="252"/>
      <c r="CL49" s="252"/>
      <c r="CM49" s="252"/>
      <c r="CN49" s="252"/>
      <c r="CO49" s="252"/>
      <c r="CP49" s="252"/>
      <c r="CQ49" s="252"/>
      <c r="CR49" s="252"/>
      <c r="CS49" s="252"/>
      <c r="CT49" s="252"/>
      <c r="CU49" s="252"/>
      <c r="CV49" s="252"/>
      <c r="CW49" s="252"/>
      <c r="CX49" s="252"/>
      <c r="CY49" s="252"/>
      <c r="CZ49" s="252"/>
      <c r="DA49" s="252"/>
      <c r="DB49" s="252"/>
      <c r="DC49" s="252"/>
      <c r="DD49" s="252"/>
      <c r="DE49" s="252"/>
      <c r="DF49" s="252"/>
      <c r="DG49" s="252"/>
      <c r="DH49" s="252"/>
      <c r="DI49" s="252"/>
      <c r="DJ49" s="252"/>
      <c r="DK49" s="252"/>
      <c r="DL49" s="252"/>
      <c r="DM49" s="252"/>
      <c r="DN49" s="252"/>
      <c r="DO49" s="252"/>
      <c r="DP49" s="252"/>
      <c r="DQ49" s="252"/>
      <c r="DR49" s="252"/>
      <c r="DS49" s="252"/>
      <c r="DT49" s="252"/>
      <c r="DU49" s="252"/>
      <c r="DV49" s="252"/>
      <c r="DW49" s="252"/>
      <c r="DX49" s="252"/>
      <c r="DY49" s="252"/>
      <c r="DZ49" s="252"/>
      <c r="EA49" s="252"/>
      <c r="EB49" s="252"/>
      <c r="EC49" s="252"/>
      <c r="ED49" s="252"/>
      <c r="EE49" s="252"/>
      <c r="EF49" s="252"/>
      <c r="EG49" s="252"/>
      <c r="EH49" s="252"/>
      <c r="EI49" s="252"/>
      <c r="EJ49" s="252"/>
      <c r="EK49" s="252"/>
      <c r="EL49" s="252"/>
      <c r="EM49" s="252"/>
      <c r="EN49" s="252"/>
      <c r="EO49" s="252"/>
      <c r="EP49" s="252"/>
      <c r="EQ49" s="252"/>
      <c r="ER49" s="252"/>
      <c r="ES49" s="252"/>
      <c r="ET49" s="252"/>
      <c r="EU49" s="252"/>
      <c r="EV49" s="252"/>
      <c r="EW49" s="252"/>
      <c r="EX49" s="252"/>
      <c r="EY49" s="252"/>
      <c r="EZ49" s="252"/>
      <c r="FA49" s="252"/>
      <c r="FB49" s="252"/>
      <c r="FC49" s="252"/>
      <c r="FD49" s="252"/>
      <c r="FE49" s="252"/>
      <c r="FF49" s="252"/>
      <c r="FG49" s="252"/>
      <c r="FH49" s="252"/>
      <c r="FI49" s="252"/>
      <c r="FJ49" s="252"/>
      <c r="FK49" s="252"/>
      <c r="FL49" s="252"/>
      <c r="FM49" s="252"/>
      <c r="FN49" s="252"/>
      <c r="FO49" s="252"/>
      <c r="FP49" s="252"/>
      <c r="FQ49" s="252"/>
      <c r="FR49" s="252"/>
      <c r="FS49" s="252"/>
      <c r="FT49" s="252"/>
      <c r="FU49" s="252"/>
      <c r="FV49" s="252"/>
      <c r="FW49" s="252"/>
      <c r="FX49" s="252"/>
      <c r="FY49" s="252"/>
      <c r="FZ49" s="252"/>
      <c r="GA49" s="252"/>
      <c r="GB49" s="252"/>
      <c r="GC49" s="252"/>
      <c r="GD49" s="252"/>
      <c r="GE49" s="252"/>
      <c r="GF49" s="252"/>
      <c r="GG49" s="252"/>
      <c r="GH49" s="252"/>
      <c r="GI49" s="252"/>
      <c r="GJ49" s="252"/>
      <c r="GK49" s="252"/>
      <c r="GL49" s="252"/>
      <c r="GM49" s="252"/>
      <c r="GN49" s="252"/>
      <c r="GO49" s="252"/>
      <c r="GP49" s="252"/>
      <c r="GQ49" s="252"/>
      <c r="GR49" s="252"/>
      <c r="GS49" s="252"/>
      <c r="GT49" s="252"/>
      <c r="GU49" s="252"/>
      <c r="GV49" s="252"/>
      <c r="GW49" s="252"/>
      <c r="GX49" s="252"/>
      <c r="GY49" s="252"/>
      <c r="GZ49" s="252"/>
      <c r="HA49" s="252"/>
      <c r="HB49" s="252"/>
      <c r="HC49" s="252"/>
      <c r="HD49" s="252"/>
      <c r="HE49" s="252"/>
      <c r="HF49" s="252"/>
      <c r="HG49" s="252"/>
      <c r="HH49" s="252"/>
    </row>
    <row r="50" spans="1:216" s="272" customFormat="1">
      <c r="A50" s="252"/>
      <c r="B50" s="288"/>
      <c r="C50" s="289"/>
      <c r="D50" s="289"/>
      <c r="E50" s="289"/>
      <c r="F50" s="290"/>
      <c r="G50" s="290"/>
      <c r="H50" s="290"/>
      <c r="I50" s="290"/>
      <c r="J50" s="290"/>
      <c r="K50" s="291"/>
      <c r="L50" s="291"/>
      <c r="M50" s="291"/>
      <c r="N50" s="291"/>
      <c r="O50" s="291"/>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252"/>
      <c r="BS50" s="252"/>
      <c r="BT50" s="252"/>
      <c r="BU50" s="252"/>
      <c r="BV50" s="252"/>
      <c r="BW50" s="252"/>
      <c r="BX50" s="252"/>
      <c r="BY50" s="252"/>
      <c r="BZ50" s="252"/>
      <c r="CA50" s="252"/>
      <c r="CB50" s="252"/>
      <c r="CC50" s="252"/>
      <c r="CD50" s="252"/>
      <c r="CE50" s="252"/>
      <c r="CF50" s="252"/>
      <c r="CG50" s="252"/>
      <c r="CH50" s="252"/>
      <c r="CI50" s="252"/>
      <c r="CJ50" s="252"/>
      <c r="CK50" s="252"/>
      <c r="CL50" s="252"/>
      <c r="CM50" s="252"/>
      <c r="CN50" s="252"/>
      <c r="CO50" s="252"/>
      <c r="CP50" s="252"/>
      <c r="CQ50" s="252"/>
      <c r="CR50" s="252"/>
      <c r="CS50" s="252"/>
      <c r="CT50" s="252"/>
      <c r="CU50" s="252"/>
      <c r="CV50" s="252"/>
      <c r="CW50" s="252"/>
      <c r="CX50" s="252"/>
      <c r="CY50" s="252"/>
      <c r="CZ50" s="252"/>
      <c r="DA50" s="252"/>
      <c r="DB50" s="252"/>
      <c r="DC50" s="252"/>
      <c r="DD50" s="252"/>
      <c r="DE50" s="252"/>
      <c r="DF50" s="252"/>
      <c r="DG50" s="252"/>
      <c r="DH50" s="252"/>
      <c r="DI50" s="252"/>
      <c r="DJ50" s="252"/>
      <c r="DK50" s="252"/>
      <c r="DL50" s="252"/>
      <c r="DM50" s="252"/>
      <c r="DN50" s="252"/>
      <c r="DO50" s="252"/>
      <c r="DP50" s="252"/>
      <c r="DQ50" s="252"/>
      <c r="DR50" s="252"/>
      <c r="DS50" s="252"/>
      <c r="DT50" s="252"/>
      <c r="DU50" s="252"/>
      <c r="DV50" s="252"/>
      <c r="DW50" s="252"/>
      <c r="DX50" s="252"/>
      <c r="DY50" s="252"/>
      <c r="DZ50" s="252"/>
      <c r="EA50" s="252"/>
      <c r="EB50" s="252"/>
      <c r="EC50" s="252"/>
      <c r="ED50" s="252"/>
      <c r="EE50" s="252"/>
      <c r="EF50" s="252"/>
      <c r="EG50" s="252"/>
      <c r="EH50" s="252"/>
      <c r="EI50" s="252"/>
      <c r="EJ50" s="252"/>
      <c r="EK50" s="252"/>
      <c r="EL50" s="252"/>
      <c r="EM50" s="252"/>
      <c r="EN50" s="252"/>
      <c r="EO50" s="252"/>
      <c r="EP50" s="252"/>
      <c r="EQ50" s="252"/>
      <c r="ER50" s="252"/>
      <c r="ES50" s="252"/>
      <c r="ET50" s="252"/>
      <c r="EU50" s="252"/>
      <c r="EV50" s="252"/>
      <c r="EW50" s="252"/>
      <c r="EX50" s="252"/>
      <c r="EY50" s="252"/>
      <c r="EZ50" s="252"/>
      <c r="FA50" s="252"/>
      <c r="FB50" s="252"/>
      <c r="FC50" s="252"/>
      <c r="FD50" s="252"/>
      <c r="FE50" s="252"/>
      <c r="FF50" s="252"/>
      <c r="FG50" s="252"/>
      <c r="FH50" s="252"/>
      <c r="FI50" s="252"/>
      <c r="FJ50" s="252"/>
      <c r="FK50" s="252"/>
      <c r="FL50" s="252"/>
      <c r="FM50" s="252"/>
      <c r="FN50" s="252"/>
      <c r="FO50" s="252"/>
      <c r="FP50" s="252"/>
      <c r="FQ50" s="252"/>
      <c r="FR50" s="252"/>
      <c r="FS50" s="252"/>
      <c r="FT50" s="252"/>
      <c r="FU50" s="252"/>
      <c r="FV50" s="252"/>
      <c r="FW50" s="252"/>
      <c r="FX50" s="252"/>
      <c r="FY50" s="252"/>
      <c r="FZ50" s="252"/>
      <c r="GA50" s="252"/>
      <c r="GB50" s="252"/>
      <c r="GC50" s="252"/>
      <c r="GD50" s="252"/>
      <c r="GE50" s="252"/>
      <c r="GF50" s="252"/>
      <c r="GG50" s="252"/>
      <c r="GH50" s="252"/>
      <c r="GI50" s="252"/>
      <c r="GJ50" s="252"/>
      <c r="GK50" s="252"/>
      <c r="GL50" s="252"/>
      <c r="GM50" s="252"/>
      <c r="GN50" s="252"/>
      <c r="GO50" s="252"/>
      <c r="GP50" s="252"/>
      <c r="GQ50" s="252"/>
      <c r="GR50" s="252"/>
      <c r="GS50" s="252"/>
      <c r="GT50" s="252"/>
      <c r="GU50" s="252"/>
      <c r="GV50" s="252"/>
      <c r="GW50" s="252"/>
      <c r="GX50" s="252"/>
      <c r="GY50" s="252"/>
      <c r="GZ50" s="252"/>
      <c r="HA50" s="252"/>
      <c r="HB50" s="252"/>
      <c r="HC50" s="252"/>
      <c r="HD50" s="252"/>
      <c r="HE50" s="252"/>
      <c r="HF50" s="252"/>
      <c r="HG50" s="252"/>
      <c r="HH50" s="252"/>
    </row>
    <row r="51" spans="1:216" s="272" customFormat="1">
      <c r="A51" s="252"/>
      <c r="B51" s="288"/>
      <c r="C51" s="289"/>
      <c r="D51" s="289"/>
      <c r="E51" s="289"/>
      <c r="F51" s="290"/>
      <c r="G51" s="290"/>
      <c r="H51" s="290"/>
      <c r="I51" s="290"/>
      <c r="J51" s="290"/>
      <c r="K51" s="291"/>
      <c r="L51" s="291"/>
      <c r="M51" s="291"/>
      <c r="N51" s="291"/>
      <c r="O51" s="291"/>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2"/>
      <c r="BR51" s="252"/>
      <c r="BS51" s="252"/>
      <c r="BT51" s="252"/>
      <c r="BU51" s="252"/>
      <c r="BV51" s="252"/>
      <c r="BW51" s="252"/>
      <c r="BX51" s="252"/>
      <c r="BY51" s="252"/>
      <c r="BZ51" s="252"/>
      <c r="CA51" s="252"/>
      <c r="CB51" s="252"/>
      <c r="CC51" s="252"/>
      <c r="CD51" s="252"/>
      <c r="CE51" s="252"/>
      <c r="CF51" s="252"/>
      <c r="CG51" s="252"/>
      <c r="CH51" s="252"/>
      <c r="CI51" s="252"/>
      <c r="CJ51" s="252"/>
      <c r="CK51" s="252"/>
      <c r="CL51" s="252"/>
      <c r="CM51" s="252"/>
      <c r="CN51" s="252"/>
      <c r="CO51" s="252"/>
      <c r="CP51" s="252"/>
      <c r="CQ51" s="252"/>
      <c r="CR51" s="252"/>
      <c r="CS51" s="252"/>
      <c r="CT51" s="252"/>
      <c r="CU51" s="252"/>
      <c r="CV51" s="252"/>
      <c r="CW51" s="252"/>
      <c r="CX51" s="252"/>
      <c r="CY51" s="252"/>
      <c r="CZ51" s="252"/>
      <c r="DA51" s="252"/>
      <c r="DB51" s="252"/>
      <c r="DC51" s="252"/>
      <c r="DD51" s="252"/>
      <c r="DE51" s="252"/>
      <c r="DF51" s="252"/>
      <c r="DG51" s="252"/>
      <c r="DH51" s="252"/>
      <c r="DI51" s="252"/>
      <c r="DJ51" s="252"/>
      <c r="DK51" s="252"/>
      <c r="DL51" s="252"/>
      <c r="DM51" s="252"/>
      <c r="DN51" s="252"/>
      <c r="DO51" s="252"/>
      <c r="DP51" s="252"/>
      <c r="DQ51" s="252"/>
      <c r="DR51" s="252"/>
      <c r="DS51" s="252"/>
      <c r="DT51" s="252"/>
      <c r="DU51" s="252"/>
      <c r="DV51" s="252"/>
      <c r="DW51" s="252"/>
      <c r="DX51" s="252"/>
      <c r="DY51" s="252"/>
      <c r="DZ51" s="252"/>
      <c r="EA51" s="252"/>
      <c r="EB51" s="252"/>
      <c r="EC51" s="252"/>
      <c r="ED51" s="252"/>
      <c r="EE51" s="252"/>
      <c r="EF51" s="252"/>
      <c r="EG51" s="252"/>
      <c r="EH51" s="252"/>
      <c r="EI51" s="252"/>
      <c r="EJ51" s="252"/>
      <c r="EK51" s="252"/>
      <c r="EL51" s="252"/>
      <c r="EM51" s="252"/>
      <c r="EN51" s="252"/>
      <c r="EO51" s="252"/>
      <c r="EP51" s="252"/>
      <c r="EQ51" s="252"/>
      <c r="ER51" s="252"/>
      <c r="ES51" s="252"/>
      <c r="ET51" s="252"/>
      <c r="EU51" s="252"/>
      <c r="EV51" s="252"/>
      <c r="EW51" s="252"/>
      <c r="EX51" s="252"/>
      <c r="EY51" s="252"/>
      <c r="EZ51" s="252"/>
      <c r="FA51" s="252"/>
      <c r="FB51" s="252"/>
      <c r="FC51" s="252"/>
      <c r="FD51" s="252"/>
      <c r="FE51" s="252"/>
      <c r="FF51" s="252"/>
      <c r="FG51" s="252"/>
      <c r="FH51" s="252"/>
      <c r="FI51" s="252"/>
      <c r="FJ51" s="252"/>
      <c r="FK51" s="252"/>
      <c r="FL51" s="252"/>
      <c r="FM51" s="252"/>
      <c r="FN51" s="252"/>
      <c r="FO51" s="252"/>
      <c r="FP51" s="252"/>
      <c r="FQ51" s="252"/>
      <c r="FR51" s="252"/>
      <c r="FS51" s="252"/>
      <c r="FT51" s="252"/>
      <c r="FU51" s="252"/>
      <c r="FV51" s="252"/>
      <c r="FW51" s="252"/>
      <c r="FX51" s="252"/>
      <c r="FY51" s="252"/>
      <c r="FZ51" s="252"/>
      <c r="GA51" s="252"/>
      <c r="GB51" s="252"/>
      <c r="GC51" s="252"/>
      <c r="GD51" s="252"/>
      <c r="GE51" s="252"/>
      <c r="GF51" s="252"/>
      <c r="GG51" s="252"/>
      <c r="GH51" s="252"/>
      <c r="GI51" s="252"/>
      <c r="GJ51" s="252"/>
      <c r="GK51" s="252"/>
      <c r="GL51" s="252"/>
      <c r="GM51" s="252"/>
      <c r="GN51" s="252"/>
      <c r="GO51" s="252"/>
      <c r="GP51" s="252"/>
      <c r="GQ51" s="252"/>
      <c r="GR51" s="252"/>
      <c r="GS51" s="252"/>
      <c r="GT51" s="252"/>
      <c r="GU51" s="252"/>
      <c r="GV51" s="252"/>
      <c r="GW51" s="252"/>
      <c r="GX51" s="252"/>
      <c r="GY51" s="252"/>
      <c r="GZ51" s="252"/>
      <c r="HA51" s="252"/>
      <c r="HB51" s="252"/>
      <c r="HC51" s="252"/>
      <c r="HD51" s="252"/>
      <c r="HE51" s="252"/>
      <c r="HF51" s="252"/>
      <c r="HG51" s="252"/>
      <c r="HH51" s="252"/>
    </row>
    <row r="52" spans="1:216" s="272" customFormat="1">
      <c r="A52" s="252"/>
      <c r="B52" s="288"/>
      <c r="C52" s="289"/>
      <c r="D52" s="289"/>
      <c r="E52" s="289"/>
      <c r="F52" s="290"/>
      <c r="G52" s="290"/>
      <c r="H52" s="290"/>
      <c r="I52" s="290"/>
      <c r="J52" s="290"/>
      <c r="K52" s="291"/>
      <c r="L52" s="291"/>
      <c r="M52" s="291"/>
      <c r="N52" s="291"/>
      <c r="O52" s="291"/>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2"/>
      <c r="BR52" s="252"/>
      <c r="BS52" s="252"/>
      <c r="BT52" s="252"/>
      <c r="BU52" s="252"/>
      <c r="BV52" s="252"/>
      <c r="BW52" s="252"/>
      <c r="BX52" s="252"/>
      <c r="BY52" s="252"/>
      <c r="BZ52" s="252"/>
      <c r="CA52" s="252"/>
      <c r="CB52" s="252"/>
      <c r="CC52" s="252"/>
      <c r="CD52" s="252"/>
      <c r="CE52" s="252"/>
      <c r="CF52" s="252"/>
      <c r="CG52" s="252"/>
      <c r="CH52" s="252"/>
      <c r="CI52" s="252"/>
      <c r="CJ52" s="252"/>
      <c r="CK52" s="252"/>
      <c r="CL52" s="252"/>
      <c r="CM52" s="252"/>
      <c r="CN52" s="252"/>
      <c r="CO52" s="252"/>
      <c r="CP52" s="252"/>
      <c r="CQ52" s="252"/>
      <c r="CR52" s="252"/>
      <c r="CS52" s="252"/>
      <c r="CT52" s="252"/>
      <c r="CU52" s="252"/>
      <c r="CV52" s="252"/>
      <c r="CW52" s="252"/>
      <c r="CX52" s="252"/>
      <c r="CY52" s="252"/>
      <c r="CZ52" s="252"/>
      <c r="DA52" s="252"/>
      <c r="DB52" s="252"/>
      <c r="DC52" s="252"/>
      <c r="DD52" s="252"/>
      <c r="DE52" s="252"/>
      <c r="DF52" s="252"/>
      <c r="DG52" s="252"/>
      <c r="DH52" s="252"/>
      <c r="DI52" s="252"/>
      <c r="DJ52" s="252"/>
      <c r="DK52" s="252"/>
      <c r="DL52" s="252"/>
      <c r="DM52" s="252"/>
      <c r="DN52" s="252"/>
      <c r="DO52" s="252"/>
      <c r="DP52" s="252"/>
      <c r="DQ52" s="252"/>
      <c r="DR52" s="252"/>
      <c r="DS52" s="252"/>
      <c r="DT52" s="252"/>
      <c r="DU52" s="252"/>
      <c r="DV52" s="252"/>
      <c r="DW52" s="252"/>
      <c r="DX52" s="252"/>
      <c r="DY52" s="252"/>
      <c r="DZ52" s="252"/>
      <c r="EA52" s="252"/>
      <c r="EB52" s="252"/>
      <c r="EC52" s="252"/>
      <c r="ED52" s="252"/>
      <c r="EE52" s="252"/>
      <c r="EF52" s="252"/>
      <c r="EG52" s="252"/>
      <c r="EH52" s="252"/>
      <c r="EI52" s="252"/>
      <c r="EJ52" s="252"/>
      <c r="EK52" s="252"/>
      <c r="EL52" s="252"/>
      <c r="EM52" s="252"/>
      <c r="EN52" s="252"/>
      <c r="EO52" s="252"/>
      <c r="EP52" s="252"/>
      <c r="EQ52" s="252"/>
      <c r="ER52" s="252"/>
      <c r="ES52" s="252"/>
      <c r="ET52" s="252"/>
      <c r="EU52" s="252"/>
      <c r="EV52" s="252"/>
      <c r="EW52" s="252"/>
      <c r="EX52" s="252"/>
      <c r="EY52" s="252"/>
      <c r="EZ52" s="252"/>
      <c r="FA52" s="252"/>
      <c r="FB52" s="252"/>
      <c r="FC52" s="252"/>
      <c r="FD52" s="252"/>
      <c r="FE52" s="252"/>
      <c r="FF52" s="252"/>
      <c r="FG52" s="252"/>
      <c r="FH52" s="252"/>
      <c r="FI52" s="252"/>
      <c r="FJ52" s="252"/>
      <c r="FK52" s="252"/>
      <c r="FL52" s="252"/>
      <c r="FM52" s="252"/>
      <c r="FN52" s="252"/>
      <c r="FO52" s="252"/>
      <c r="FP52" s="252"/>
      <c r="FQ52" s="252"/>
      <c r="FR52" s="252"/>
      <c r="FS52" s="252"/>
      <c r="FT52" s="252"/>
      <c r="FU52" s="252"/>
      <c r="FV52" s="252"/>
      <c r="FW52" s="252"/>
      <c r="FX52" s="252"/>
      <c r="FY52" s="252"/>
      <c r="FZ52" s="252"/>
      <c r="GA52" s="252"/>
      <c r="GB52" s="252"/>
      <c r="GC52" s="252"/>
      <c r="GD52" s="252"/>
      <c r="GE52" s="252"/>
      <c r="GF52" s="252"/>
      <c r="GG52" s="252"/>
      <c r="GH52" s="252"/>
      <c r="GI52" s="252"/>
      <c r="GJ52" s="252"/>
      <c r="GK52" s="252"/>
      <c r="GL52" s="252"/>
      <c r="GM52" s="252"/>
      <c r="GN52" s="252"/>
      <c r="GO52" s="252"/>
      <c r="GP52" s="252"/>
      <c r="GQ52" s="252"/>
      <c r="GR52" s="252"/>
      <c r="GS52" s="252"/>
      <c r="GT52" s="252"/>
      <c r="GU52" s="252"/>
      <c r="GV52" s="252"/>
      <c r="GW52" s="252"/>
      <c r="GX52" s="252"/>
      <c r="GY52" s="252"/>
      <c r="GZ52" s="252"/>
      <c r="HA52" s="252"/>
      <c r="HB52" s="252"/>
      <c r="HC52" s="252"/>
      <c r="HD52" s="252"/>
      <c r="HE52" s="252"/>
      <c r="HF52" s="252"/>
      <c r="HG52" s="252"/>
      <c r="HH52" s="252"/>
    </row>
    <row r="53" spans="1:216" s="272" customFormat="1">
      <c r="A53" s="252"/>
      <c r="B53" s="288"/>
      <c r="C53" s="289"/>
      <c r="D53" s="289"/>
      <c r="E53" s="289"/>
      <c r="F53" s="290"/>
      <c r="G53" s="290"/>
      <c r="H53" s="290"/>
      <c r="I53" s="290"/>
      <c r="J53" s="290"/>
      <c r="K53" s="291"/>
      <c r="L53" s="291"/>
      <c r="M53" s="291"/>
      <c r="N53" s="291"/>
      <c r="O53" s="291"/>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c r="CK53" s="252"/>
      <c r="CL53" s="252"/>
      <c r="CM53" s="252"/>
      <c r="CN53" s="252"/>
      <c r="CO53" s="252"/>
      <c r="CP53" s="252"/>
      <c r="CQ53" s="252"/>
      <c r="CR53" s="252"/>
      <c r="CS53" s="252"/>
      <c r="CT53" s="252"/>
      <c r="CU53" s="252"/>
      <c r="CV53" s="252"/>
      <c r="CW53" s="252"/>
      <c r="CX53" s="252"/>
      <c r="CY53" s="252"/>
      <c r="CZ53" s="252"/>
      <c r="DA53" s="252"/>
      <c r="DB53" s="252"/>
      <c r="DC53" s="252"/>
      <c r="DD53" s="252"/>
      <c r="DE53" s="252"/>
      <c r="DF53" s="252"/>
      <c r="DG53" s="252"/>
      <c r="DH53" s="252"/>
      <c r="DI53" s="252"/>
      <c r="DJ53" s="252"/>
      <c r="DK53" s="252"/>
      <c r="DL53" s="252"/>
      <c r="DM53" s="252"/>
      <c r="DN53" s="252"/>
      <c r="DO53" s="252"/>
      <c r="DP53" s="252"/>
      <c r="DQ53" s="252"/>
      <c r="DR53" s="252"/>
      <c r="DS53" s="252"/>
      <c r="DT53" s="252"/>
      <c r="DU53" s="252"/>
      <c r="DV53" s="252"/>
      <c r="DW53" s="252"/>
      <c r="DX53" s="252"/>
      <c r="DY53" s="252"/>
      <c r="DZ53" s="252"/>
      <c r="EA53" s="252"/>
      <c r="EB53" s="252"/>
      <c r="EC53" s="252"/>
      <c r="ED53" s="252"/>
      <c r="EE53" s="252"/>
      <c r="EF53" s="252"/>
      <c r="EG53" s="252"/>
      <c r="EH53" s="252"/>
      <c r="EI53" s="252"/>
      <c r="EJ53" s="252"/>
      <c r="EK53" s="252"/>
      <c r="EL53" s="252"/>
      <c r="EM53" s="252"/>
      <c r="EN53" s="252"/>
      <c r="EO53" s="252"/>
      <c r="EP53" s="252"/>
      <c r="EQ53" s="252"/>
      <c r="ER53" s="252"/>
      <c r="ES53" s="252"/>
      <c r="ET53" s="252"/>
      <c r="EU53" s="252"/>
      <c r="EV53" s="252"/>
      <c r="EW53" s="252"/>
      <c r="EX53" s="252"/>
      <c r="EY53" s="252"/>
      <c r="EZ53" s="252"/>
      <c r="FA53" s="252"/>
      <c r="FB53" s="252"/>
      <c r="FC53" s="252"/>
      <c r="FD53" s="252"/>
      <c r="FE53" s="252"/>
      <c r="FF53" s="252"/>
      <c r="FG53" s="252"/>
      <c r="FH53" s="252"/>
      <c r="FI53" s="252"/>
      <c r="FJ53" s="252"/>
      <c r="FK53" s="252"/>
      <c r="FL53" s="252"/>
      <c r="FM53" s="252"/>
      <c r="FN53" s="252"/>
      <c r="FO53" s="252"/>
      <c r="FP53" s="252"/>
      <c r="FQ53" s="252"/>
      <c r="FR53" s="252"/>
      <c r="FS53" s="252"/>
      <c r="FT53" s="252"/>
      <c r="FU53" s="252"/>
      <c r="FV53" s="252"/>
      <c r="FW53" s="252"/>
      <c r="FX53" s="252"/>
      <c r="FY53" s="252"/>
      <c r="FZ53" s="252"/>
      <c r="GA53" s="252"/>
      <c r="GB53" s="252"/>
      <c r="GC53" s="252"/>
      <c r="GD53" s="252"/>
      <c r="GE53" s="252"/>
      <c r="GF53" s="252"/>
      <c r="GG53" s="252"/>
      <c r="GH53" s="252"/>
      <c r="GI53" s="252"/>
      <c r="GJ53" s="252"/>
      <c r="GK53" s="252"/>
      <c r="GL53" s="252"/>
      <c r="GM53" s="252"/>
      <c r="GN53" s="252"/>
      <c r="GO53" s="252"/>
      <c r="GP53" s="252"/>
      <c r="GQ53" s="252"/>
      <c r="GR53" s="252"/>
      <c r="GS53" s="252"/>
      <c r="GT53" s="252"/>
      <c r="GU53" s="252"/>
      <c r="GV53" s="252"/>
      <c r="GW53" s="252"/>
      <c r="GX53" s="252"/>
      <c r="GY53" s="252"/>
      <c r="GZ53" s="252"/>
      <c r="HA53" s="252"/>
      <c r="HB53" s="252"/>
      <c r="HC53" s="252"/>
      <c r="HD53" s="252"/>
      <c r="HE53" s="252"/>
      <c r="HF53" s="252"/>
      <c r="HG53" s="252"/>
      <c r="HH53" s="252"/>
    </row>
    <row r="54" spans="1:216" s="272" customFormat="1">
      <c r="A54" s="252"/>
      <c r="B54" s="288"/>
      <c r="C54" s="289"/>
      <c r="D54" s="289"/>
      <c r="E54" s="289"/>
      <c r="F54" s="290"/>
      <c r="G54" s="290"/>
      <c r="H54" s="290"/>
      <c r="I54" s="290"/>
      <c r="J54" s="290"/>
      <c r="K54" s="291"/>
      <c r="L54" s="291"/>
      <c r="M54" s="291"/>
      <c r="N54" s="291"/>
      <c r="O54" s="291"/>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2"/>
      <c r="BR54" s="252"/>
      <c r="BS54" s="252"/>
      <c r="BT54" s="252"/>
      <c r="BU54" s="252"/>
      <c r="BV54" s="252"/>
      <c r="BW54" s="252"/>
      <c r="BX54" s="252"/>
      <c r="BY54" s="252"/>
      <c r="BZ54" s="252"/>
      <c r="CA54" s="252"/>
      <c r="CB54" s="252"/>
      <c r="CC54" s="252"/>
      <c r="CD54" s="252"/>
      <c r="CE54" s="252"/>
      <c r="CF54" s="252"/>
      <c r="CG54" s="252"/>
      <c r="CH54" s="252"/>
      <c r="CI54" s="252"/>
      <c r="CJ54" s="252"/>
      <c r="CK54" s="252"/>
      <c r="CL54" s="252"/>
      <c r="CM54" s="252"/>
      <c r="CN54" s="252"/>
      <c r="CO54" s="252"/>
      <c r="CP54" s="252"/>
      <c r="CQ54" s="252"/>
      <c r="CR54" s="252"/>
      <c r="CS54" s="252"/>
      <c r="CT54" s="252"/>
      <c r="CU54" s="252"/>
      <c r="CV54" s="252"/>
      <c r="CW54" s="252"/>
      <c r="CX54" s="252"/>
      <c r="CY54" s="252"/>
      <c r="CZ54" s="252"/>
      <c r="DA54" s="252"/>
      <c r="DB54" s="252"/>
      <c r="DC54" s="252"/>
      <c r="DD54" s="252"/>
      <c r="DE54" s="252"/>
      <c r="DF54" s="252"/>
      <c r="DG54" s="252"/>
      <c r="DH54" s="252"/>
      <c r="DI54" s="252"/>
      <c r="DJ54" s="252"/>
      <c r="DK54" s="252"/>
      <c r="DL54" s="252"/>
      <c r="DM54" s="252"/>
      <c r="DN54" s="252"/>
      <c r="DO54" s="252"/>
      <c r="DP54" s="252"/>
      <c r="DQ54" s="252"/>
      <c r="DR54" s="252"/>
      <c r="DS54" s="252"/>
      <c r="DT54" s="252"/>
      <c r="DU54" s="252"/>
      <c r="DV54" s="252"/>
      <c r="DW54" s="252"/>
      <c r="DX54" s="252"/>
      <c r="DY54" s="252"/>
      <c r="DZ54" s="252"/>
      <c r="EA54" s="252"/>
      <c r="EB54" s="252"/>
      <c r="EC54" s="252"/>
      <c r="ED54" s="252"/>
      <c r="EE54" s="252"/>
      <c r="EF54" s="252"/>
      <c r="EG54" s="252"/>
      <c r="EH54" s="252"/>
      <c r="EI54" s="252"/>
      <c r="EJ54" s="252"/>
      <c r="EK54" s="252"/>
      <c r="EL54" s="252"/>
      <c r="EM54" s="252"/>
      <c r="EN54" s="252"/>
      <c r="EO54" s="252"/>
      <c r="EP54" s="252"/>
      <c r="EQ54" s="252"/>
      <c r="ER54" s="252"/>
      <c r="ES54" s="252"/>
      <c r="ET54" s="252"/>
      <c r="EU54" s="252"/>
      <c r="EV54" s="252"/>
      <c r="EW54" s="252"/>
      <c r="EX54" s="252"/>
      <c r="EY54" s="252"/>
      <c r="EZ54" s="252"/>
      <c r="FA54" s="252"/>
      <c r="FB54" s="252"/>
      <c r="FC54" s="252"/>
      <c r="FD54" s="252"/>
      <c r="FE54" s="252"/>
      <c r="FF54" s="252"/>
      <c r="FG54" s="252"/>
      <c r="FH54" s="252"/>
      <c r="FI54" s="252"/>
      <c r="FJ54" s="252"/>
      <c r="FK54" s="252"/>
      <c r="FL54" s="252"/>
      <c r="FM54" s="252"/>
      <c r="FN54" s="252"/>
      <c r="FO54" s="252"/>
      <c r="FP54" s="252"/>
      <c r="FQ54" s="252"/>
      <c r="FR54" s="252"/>
      <c r="FS54" s="252"/>
      <c r="FT54" s="252"/>
      <c r="FU54" s="252"/>
      <c r="FV54" s="252"/>
      <c r="FW54" s="252"/>
      <c r="FX54" s="252"/>
      <c r="FY54" s="252"/>
      <c r="FZ54" s="252"/>
      <c r="GA54" s="252"/>
      <c r="GB54" s="252"/>
      <c r="GC54" s="252"/>
      <c r="GD54" s="252"/>
      <c r="GE54" s="252"/>
      <c r="GF54" s="252"/>
      <c r="GG54" s="252"/>
      <c r="GH54" s="252"/>
      <c r="GI54" s="252"/>
      <c r="GJ54" s="252"/>
      <c r="GK54" s="252"/>
      <c r="GL54" s="252"/>
      <c r="GM54" s="252"/>
      <c r="GN54" s="252"/>
      <c r="GO54" s="252"/>
      <c r="GP54" s="252"/>
      <c r="GQ54" s="252"/>
      <c r="GR54" s="252"/>
      <c r="GS54" s="252"/>
      <c r="GT54" s="252"/>
      <c r="GU54" s="252"/>
      <c r="GV54" s="252"/>
      <c r="GW54" s="252"/>
      <c r="GX54" s="252"/>
      <c r="GY54" s="252"/>
      <c r="GZ54" s="252"/>
      <c r="HA54" s="252"/>
      <c r="HB54" s="252"/>
      <c r="HC54" s="252"/>
      <c r="HD54" s="252"/>
      <c r="HE54" s="252"/>
      <c r="HF54" s="252"/>
      <c r="HG54" s="252"/>
      <c r="HH54" s="252"/>
    </row>
    <row r="55" spans="1:216" s="272" customFormat="1">
      <c r="A55" s="252"/>
      <c r="B55" s="288"/>
      <c r="C55" s="289"/>
      <c r="D55" s="289"/>
      <c r="E55" s="289"/>
      <c r="F55" s="290"/>
      <c r="G55" s="290"/>
      <c r="H55" s="290"/>
      <c r="I55" s="290"/>
      <c r="J55" s="290"/>
      <c r="K55" s="291"/>
      <c r="L55" s="291"/>
      <c r="M55" s="291"/>
      <c r="N55" s="291"/>
      <c r="O55" s="291"/>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2"/>
      <c r="BM55" s="252"/>
      <c r="BN55" s="252"/>
      <c r="BO55" s="252"/>
      <c r="BP55" s="252"/>
      <c r="BQ55" s="252"/>
      <c r="BR55" s="252"/>
      <c r="BS55" s="252"/>
      <c r="BT55" s="252"/>
      <c r="BU55" s="252"/>
      <c r="BV55" s="252"/>
      <c r="BW55" s="252"/>
      <c r="BX55" s="252"/>
      <c r="BY55" s="252"/>
      <c r="BZ55" s="252"/>
      <c r="CA55" s="252"/>
      <c r="CB55" s="252"/>
      <c r="CC55" s="252"/>
      <c r="CD55" s="252"/>
      <c r="CE55" s="252"/>
      <c r="CF55" s="252"/>
      <c r="CG55" s="252"/>
      <c r="CH55" s="252"/>
      <c r="CI55" s="252"/>
      <c r="CJ55" s="252"/>
      <c r="CK55" s="252"/>
      <c r="CL55" s="252"/>
      <c r="CM55" s="252"/>
      <c r="CN55" s="252"/>
      <c r="CO55" s="252"/>
      <c r="CP55" s="252"/>
      <c r="CQ55" s="252"/>
      <c r="CR55" s="252"/>
      <c r="CS55" s="252"/>
      <c r="CT55" s="252"/>
      <c r="CU55" s="252"/>
      <c r="CV55" s="252"/>
      <c r="CW55" s="252"/>
      <c r="CX55" s="252"/>
      <c r="CY55" s="252"/>
      <c r="CZ55" s="252"/>
      <c r="DA55" s="252"/>
      <c r="DB55" s="252"/>
      <c r="DC55" s="252"/>
      <c r="DD55" s="252"/>
      <c r="DE55" s="252"/>
      <c r="DF55" s="252"/>
      <c r="DG55" s="252"/>
      <c r="DH55" s="252"/>
      <c r="DI55" s="252"/>
      <c r="DJ55" s="252"/>
      <c r="DK55" s="252"/>
      <c r="DL55" s="252"/>
      <c r="DM55" s="252"/>
      <c r="DN55" s="252"/>
      <c r="DO55" s="252"/>
      <c r="DP55" s="252"/>
      <c r="DQ55" s="252"/>
      <c r="DR55" s="252"/>
      <c r="DS55" s="252"/>
      <c r="DT55" s="252"/>
      <c r="DU55" s="252"/>
      <c r="DV55" s="252"/>
      <c r="DW55" s="252"/>
      <c r="DX55" s="252"/>
      <c r="DY55" s="252"/>
      <c r="DZ55" s="252"/>
      <c r="EA55" s="252"/>
      <c r="EB55" s="252"/>
      <c r="EC55" s="252"/>
      <c r="ED55" s="252"/>
      <c r="EE55" s="252"/>
      <c r="EF55" s="252"/>
      <c r="EG55" s="252"/>
      <c r="EH55" s="252"/>
      <c r="EI55" s="252"/>
      <c r="EJ55" s="252"/>
      <c r="EK55" s="252"/>
      <c r="EL55" s="252"/>
      <c r="EM55" s="252"/>
      <c r="EN55" s="252"/>
      <c r="EO55" s="252"/>
      <c r="EP55" s="252"/>
      <c r="EQ55" s="252"/>
      <c r="ER55" s="252"/>
      <c r="ES55" s="252"/>
      <c r="ET55" s="252"/>
      <c r="EU55" s="252"/>
      <c r="EV55" s="252"/>
      <c r="EW55" s="252"/>
      <c r="EX55" s="252"/>
      <c r="EY55" s="252"/>
      <c r="EZ55" s="252"/>
      <c r="FA55" s="252"/>
      <c r="FB55" s="252"/>
      <c r="FC55" s="252"/>
      <c r="FD55" s="252"/>
      <c r="FE55" s="252"/>
      <c r="FF55" s="252"/>
      <c r="FG55" s="252"/>
      <c r="FH55" s="252"/>
      <c r="FI55" s="252"/>
      <c r="FJ55" s="252"/>
      <c r="FK55" s="252"/>
      <c r="FL55" s="252"/>
      <c r="FM55" s="252"/>
      <c r="FN55" s="252"/>
      <c r="FO55" s="252"/>
      <c r="FP55" s="252"/>
      <c r="FQ55" s="252"/>
      <c r="FR55" s="252"/>
      <c r="FS55" s="252"/>
      <c r="FT55" s="252"/>
      <c r="FU55" s="252"/>
      <c r="FV55" s="252"/>
      <c r="FW55" s="252"/>
      <c r="FX55" s="252"/>
      <c r="FY55" s="252"/>
      <c r="FZ55" s="252"/>
      <c r="GA55" s="252"/>
      <c r="GB55" s="252"/>
      <c r="GC55" s="252"/>
      <c r="GD55" s="252"/>
      <c r="GE55" s="252"/>
      <c r="GF55" s="252"/>
      <c r="GG55" s="252"/>
      <c r="GH55" s="252"/>
      <c r="GI55" s="252"/>
      <c r="GJ55" s="252"/>
      <c r="GK55" s="252"/>
      <c r="GL55" s="252"/>
      <c r="GM55" s="252"/>
      <c r="GN55" s="252"/>
      <c r="GO55" s="252"/>
      <c r="GP55" s="252"/>
      <c r="GQ55" s="252"/>
      <c r="GR55" s="252"/>
      <c r="GS55" s="252"/>
      <c r="GT55" s="252"/>
      <c r="GU55" s="252"/>
      <c r="GV55" s="252"/>
      <c r="GW55" s="252"/>
      <c r="GX55" s="252"/>
      <c r="GY55" s="252"/>
      <c r="GZ55" s="252"/>
      <c r="HA55" s="252"/>
      <c r="HB55" s="252"/>
      <c r="HC55" s="252"/>
      <c r="HD55" s="252"/>
      <c r="HE55" s="252"/>
      <c r="HF55" s="252"/>
      <c r="HG55" s="252"/>
      <c r="HH55" s="252"/>
    </row>
    <row r="56" spans="1:216" s="272" customFormat="1">
      <c r="A56" s="252"/>
      <c r="B56" s="288"/>
      <c r="C56" s="289"/>
      <c r="D56" s="289"/>
      <c r="E56" s="289"/>
      <c r="F56" s="290"/>
      <c r="G56" s="290"/>
      <c r="H56" s="290"/>
      <c r="I56" s="290"/>
      <c r="J56" s="290"/>
      <c r="K56" s="291"/>
      <c r="L56" s="291"/>
      <c r="M56" s="291"/>
      <c r="N56" s="291"/>
      <c r="O56" s="291"/>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c r="BM56" s="252"/>
      <c r="BN56" s="252"/>
      <c r="BO56" s="252"/>
      <c r="BP56" s="252"/>
      <c r="BQ56" s="252"/>
      <c r="BR56" s="252"/>
      <c r="BS56" s="252"/>
      <c r="BT56" s="252"/>
      <c r="BU56" s="252"/>
      <c r="BV56" s="252"/>
      <c r="BW56" s="252"/>
      <c r="BX56" s="252"/>
      <c r="BY56" s="252"/>
      <c r="BZ56" s="252"/>
      <c r="CA56" s="252"/>
      <c r="CB56" s="252"/>
      <c r="CC56" s="252"/>
      <c r="CD56" s="252"/>
      <c r="CE56" s="252"/>
      <c r="CF56" s="252"/>
      <c r="CG56" s="252"/>
      <c r="CH56" s="252"/>
      <c r="CI56" s="252"/>
      <c r="CJ56" s="252"/>
      <c r="CK56" s="252"/>
      <c r="CL56" s="252"/>
      <c r="CM56" s="252"/>
      <c r="CN56" s="252"/>
      <c r="CO56" s="252"/>
      <c r="CP56" s="252"/>
      <c r="CQ56" s="252"/>
      <c r="CR56" s="252"/>
      <c r="CS56" s="252"/>
      <c r="CT56" s="252"/>
      <c r="CU56" s="252"/>
      <c r="CV56" s="252"/>
      <c r="CW56" s="252"/>
      <c r="CX56" s="252"/>
      <c r="CY56" s="252"/>
      <c r="CZ56" s="252"/>
      <c r="DA56" s="252"/>
      <c r="DB56" s="252"/>
      <c r="DC56" s="252"/>
      <c r="DD56" s="252"/>
      <c r="DE56" s="252"/>
      <c r="DF56" s="252"/>
      <c r="DG56" s="252"/>
      <c r="DH56" s="252"/>
      <c r="DI56" s="252"/>
      <c r="DJ56" s="252"/>
      <c r="DK56" s="252"/>
      <c r="DL56" s="252"/>
      <c r="DM56" s="252"/>
      <c r="DN56" s="252"/>
      <c r="DO56" s="252"/>
      <c r="DP56" s="252"/>
      <c r="DQ56" s="252"/>
      <c r="DR56" s="252"/>
      <c r="DS56" s="252"/>
      <c r="DT56" s="252"/>
      <c r="DU56" s="252"/>
      <c r="DV56" s="252"/>
      <c r="DW56" s="252"/>
      <c r="DX56" s="252"/>
      <c r="DY56" s="252"/>
      <c r="DZ56" s="252"/>
      <c r="EA56" s="252"/>
      <c r="EB56" s="252"/>
      <c r="EC56" s="252"/>
      <c r="ED56" s="252"/>
      <c r="EE56" s="252"/>
      <c r="EF56" s="252"/>
      <c r="EG56" s="252"/>
      <c r="EH56" s="252"/>
      <c r="EI56" s="252"/>
      <c r="EJ56" s="252"/>
      <c r="EK56" s="252"/>
      <c r="EL56" s="252"/>
      <c r="EM56" s="252"/>
      <c r="EN56" s="252"/>
      <c r="EO56" s="252"/>
      <c r="EP56" s="252"/>
      <c r="EQ56" s="252"/>
      <c r="ER56" s="252"/>
      <c r="ES56" s="252"/>
      <c r="ET56" s="252"/>
      <c r="EU56" s="252"/>
      <c r="EV56" s="252"/>
      <c r="EW56" s="252"/>
      <c r="EX56" s="252"/>
      <c r="EY56" s="252"/>
      <c r="EZ56" s="252"/>
      <c r="FA56" s="252"/>
      <c r="FB56" s="252"/>
      <c r="FC56" s="252"/>
      <c r="FD56" s="252"/>
      <c r="FE56" s="252"/>
      <c r="FF56" s="252"/>
      <c r="FG56" s="252"/>
      <c r="FH56" s="252"/>
      <c r="FI56" s="252"/>
      <c r="FJ56" s="252"/>
      <c r="FK56" s="252"/>
      <c r="FL56" s="252"/>
      <c r="FM56" s="252"/>
      <c r="FN56" s="252"/>
      <c r="FO56" s="252"/>
      <c r="FP56" s="252"/>
      <c r="FQ56" s="252"/>
      <c r="FR56" s="252"/>
      <c r="FS56" s="252"/>
      <c r="FT56" s="252"/>
      <c r="FU56" s="252"/>
      <c r="FV56" s="252"/>
      <c r="FW56" s="252"/>
      <c r="FX56" s="252"/>
      <c r="FY56" s="252"/>
      <c r="FZ56" s="252"/>
      <c r="GA56" s="252"/>
      <c r="GB56" s="252"/>
      <c r="GC56" s="252"/>
      <c r="GD56" s="252"/>
      <c r="GE56" s="252"/>
      <c r="GF56" s="252"/>
      <c r="GG56" s="252"/>
      <c r="GH56" s="252"/>
      <c r="GI56" s="252"/>
      <c r="GJ56" s="252"/>
      <c r="GK56" s="252"/>
      <c r="GL56" s="252"/>
      <c r="GM56" s="252"/>
      <c r="GN56" s="252"/>
      <c r="GO56" s="252"/>
      <c r="GP56" s="252"/>
      <c r="GQ56" s="252"/>
      <c r="GR56" s="252"/>
      <c r="GS56" s="252"/>
      <c r="GT56" s="252"/>
      <c r="GU56" s="252"/>
      <c r="GV56" s="252"/>
      <c r="GW56" s="252"/>
      <c r="GX56" s="252"/>
      <c r="GY56" s="252"/>
      <c r="GZ56" s="252"/>
      <c r="HA56" s="252"/>
      <c r="HB56" s="252"/>
      <c r="HC56" s="252"/>
      <c r="HD56" s="252"/>
      <c r="HE56" s="252"/>
      <c r="HF56" s="252"/>
      <c r="HG56" s="252"/>
      <c r="HH56" s="252"/>
    </row>
    <row r="57" spans="1:216" s="272" customFormat="1">
      <c r="A57" s="252"/>
      <c r="B57" s="288"/>
      <c r="C57" s="289"/>
      <c r="D57" s="289"/>
      <c r="E57" s="289"/>
      <c r="F57" s="290"/>
      <c r="G57" s="290"/>
      <c r="H57" s="290"/>
      <c r="I57" s="290"/>
      <c r="J57" s="290"/>
      <c r="K57" s="291"/>
      <c r="L57" s="291"/>
      <c r="M57" s="291"/>
      <c r="N57" s="291"/>
      <c r="O57" s="291"/>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c r="BS57" s="252"/>
      <c r="BT57" s="252"/>
      <c r="BU57" s="252"/>
      <c r="BV57" s="252"/>
      <c r="BW57" s="252"/>
      <c r="BX57" s="252"/>
      <c r="BY57" s="252"/>
      <c r="BZ57" s="252"/>
      <c r="CA57" s="252"/>
      <c r="CB57" s="252"/>
      <c r="CC57" s="252"/>
      <c r="CD57" s="252"/>
      <c r="CE57" s="252"/>
      <c r="CF57" s="252"/>
      <c r="CG57" s="252"/>
      <c r="CH57" s="252"/>
      <c r="CI57" s="252"/>
      <c r="CJ57" s="252"/>
      <c r="CK57" s="252"/>
      <c r="CL57" s="252"/>
      <c r="CM57" s="252"/>
      <c r="CN57" s="252"/>
      <c r="CO57" s="252"/>
      <c r="CP57" s="252"/>
      <c r="CQ57" s="252"/>
      <c r="CR57" s="252"/>
      <c r="CS57" s="252"/>
      <c r="CT57" s="252"/>
      <c r="CU57" s="252"/>
      <c r="CV57" s="252"/>
      <c r="CW57" s="252"/>
      <c r="CX57" s="252"/>
      <c r="CY57" s="252"/>
      <c r="CZ57" s="252"/>
      <c r="DA57" s="252"/>
      <c r="DB57" s="252"/>
      <c r="DC57" s="252"/>
      <c r="DD57" s="252"/>
      <c r="DE57" s="252"/>
      <c r="DF57" s="252"/>
      <c r="DG57" s="252"/>
      <c r="DH57" s="252"/>
      <c r="DI57" s="252"/>
      <c r="DJ57" s="252"/>
      <c r="DK57" s="252"/>
      <c r="DL57" s="252"/>
      <c r="DM57" s="252"/>
      <c r="DN57" s="252"/>
      <c r="DO57" s="252"/>
      <c r="DP57" s="252"/>
      <c r="DQ57" s="252"/>
      <c r="DR57" s="252"/>
      <c r="DS57" s="252"/>
      <c r="DT57" s="252"/>
      <c r="DU57" s="252"/>
      <c r="DV57" s="252"/>
      <c r="DW57" s="252"/>
      <c r="DX57" s="252"/>
      <c r="DY57" s="252"/>
      <c r="DZ57" s="252"/>
      <c r="EA57" s="252"/>
      <c r="EB57" s="252"/>
      <c r="EC57" s="252"/>
      <c r="ED57" s="252"/>
      <c r="EE57" s="252"/>
      <c r="EF57" s="252"/>
      <c r="EG57" s="252"/>
      <c r="EH57" s="252"/>
      <c r="EI57" s="252"/>
      <c r="EJ57" s="252"/>
      <c r="EK57" s="252"/>
      <c r="EL57" s="252"/>
      <c r="EM57" s="252"/>
      <c r="EN57" s="252"/>
      <c r="EO57" s="252"/>
      <c r="EP57" s="252"/>
      <c r="EQ57" s="252"/>
      <c r="ER57" s="252"/>
      <c r="ES57" s="252"/>
      <c r="ET57" s="252"/>
      <c r="EU57" s="252"/>
      <c r="EV57" s="252"/>
      <c r="EW57" s="252"/>
      <c r="EX57" s="252"/>
      <c r="EY57" s="252"/>
      <c r="EZ57" s="252"/>
      <c r="FA57" s="252"/>
      <c r="FB57" s="252"/>
      <c r="FC57" s="252"/>
      <c r="FD57" s="252"/>
      <c r="FE57" s="252"/>
      <c r="FF57" s="252"/>
      <c r="FG57" s="252"/>
      <c r="FH57" s="252"/>
      <c r="FI57" s="252"/>
      <c r="FJ57" s="252"/>
      <c r="FK57" s="252"/>
      <c r="FL57" s="252"/>
      <c r="FM57" s="252"/>
      <c r="FN57" s="252"/>
      <c r="FO57" s="252"/>
      <c r="FP57" s="252"/>
      <c r="FQ57" s="252"/>
      <c r="FR57" s="252"/>
      <c r="FS57" s="252"/>
      <c r="FT57" s="252"/>
      <c r="FU57" s="252"/>
      <c r="FV57" s="252"/>
      <c r="FW57" s="252"/>
      <c r="FX57" s="252"/>
      <c r="FY57" s="252"/>
      <c r="FZ57" s="252"/>
      <c r="GA57" s="252"/>
      <c r="GB57" s="252"/>
      <c r="GC57" s="252"/>
      <c r="GD57" s="252"/>
      <c r="GE57" s="252"/>
      <c r="GF57" s="252"/>
      <c r="GG57" s="252"/>
      <c r="GH57" s="252"/>
      <c r="GI57" s="252"/>
      <c r="GJ57" s="252"/>
      <c r="GK57" s="252"/>
      <c r="GL57" s="252"/>
      <c r="GM57" s="252"/>
      <c r="GN57" s="252"/>
      <c r="GO57" s="252"/>
      <c r="GP57" s="252"/>
      <c r="GQ57" s="252"/>
      <c r="GR57" s="252"/>
      <c r="GS57" s="252"/>
      <c r="GT57" s="252"/>
      <c r="GU57" s="252"/>
      <c r="GV57" s="252"/>
      <c r="GW57" s="252"/>
      <c r="GX57" s="252"/>
      <c r="GY57" s="252"/>
      <c r="GZ57" s="252"/>
      <c r="HA57" s="252"/>
      <c r="HB57" s="252"/>
      <c r="HC57" s="252"/>
      <c r="HD57" s="252"/>
      <c r="HE57" s="252"/>
      <c r="HF57" s="252"/>
      <c r="HG57" s="252"/>
      <c r="HH57" s="252"/>
    </row>
    <row r="58" spans="1:216" s="272" customFormat="1">
      <c r="A58" s="252"/>
      <c r="B58" s="288"/>
      <c r="C58" s="289"/>
      <c r="D58" s="289"/>
      <c r="E58" s="289"/>
      <c r="F58" s="290"/>
      <c r="G58" s="290"/>
      <c r="H58" s="290"/>
      <c r="I58" s="290"/>
      <c r="J58" s="290"/>
      <c r="K58" s="291"/>
      <c r="L58" s="291"/>
      <c r="M58" s="291"/>
      <c r="N58" s="291"/>
      <c r="O58" s="291"/>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c r="CE58" s="252"/>
      <c r="CF58" s="252"/>
      <c r="CG58" s="252"/>
      <c r="CH58" s="252"/>
      <c r="CI58" s="252"/>
      <c r="CJ58" s="252"/>
      <c r="CK58" s="252"/>
      <c r="CL58" s="252"/>
      <c r="CM58" s="252"/>
      <c r="CN58" s="252"/>
      <c r="CO58" s="252"/>
      <c r="CP58" s="252"/>
      <c r="CQ58" s="252"/>
      <c r="CR58" s="252"/>
      <c r="CS58" s="252"/>
      <c r="CT58" s="252"/>
      <c r="CU58" s="252"/>
      <c r="CV58" s="252"/>
      <c r="CW58" s="252"/>
      <c r="CX58" s="252"/>
      <c r="CY58" s="252"/>
      <c r="CZ58" s="252"/>
      <c r="DA58" s="252"/>
      <c r="DB58" s="252"/>
      <c r="DC58" s="252"/>
      <c r="DD58" s="252"/>
      <c r="DE58" s="252"/>
      <c r="DF58" s="252"/>
      <c r="DG58" s="252"/>
      <c r="DH58" s="252"/>
      <c r="DI58" s="252"/>
      <c r="DJ58" s="252"/>
      <c r="DK58" s="252"/>
      <c r="DL58" s="252"/>
      <c r="DM58" s="252"/>
      <c r="DN58" s="252"/>
      <c r="DO58" s="252"/>
      <c r="DP58" s="252"/>
      <c r="DQ58" s="252"/>
      <c r="DR58" s="252"/>
      <c r="DS58" s="252"/>
      <c r="DT58" s="252"/>
      <c r="DU58" s="252"/>
      <c r="DV58" s="252"/>
      <c r="DW58" s="252"/>
      <c r="DX58" s="252"/>
      <c r="DY58" s="252"/>
      <c r="DZ58" s="252"/>
      <c r="EA58" s="252"/>
      <c r="EB58" s="252"/>
      <c r="EC58" s="252"/>
      <c r="ED58" s="252"/>
      <c r="EE58" s="252"/>
      <c r="EF58" s="252"/>
      <c r="EG58" s="252"/>
      <c r="EH58" s="252"/>
      <c r="EI58" s="252"/>
      <c r="EJ58" s="252"/>
      <c r="EK58" s="252"/>
      <c r="EL58" s="252"/>
      <c r="EM58" s="252"/>
      <c r="EN58" s="252"/>
      <c r="EO58" s="252"/>
      <c r="EP58" s="252"/>
      <c r="EQ58" s="252"/>
      <c r="ER58" s="252"/>
      <c r="ES58" s="252"/>
      <c r="ET58" s="252"/>
      <c r="EU58" s="252"/>
      <c r="EV58" s="252"/>
      <c r="EW58" s="252"/>
      <c r="EX58" s="252"/>
      <c r="EY58" s="252"/>
      <c r="EZ58" s="252"/>
      <c r="FA58" s="252"/>
      <c r="FB58" s="252"/>
      <c r="FC58" s="252"/>
      <c r="FD58" s="252"/>
      <c r="FE58" s="252"/>
      <c r="FF58" s="252"/>
      <c r="FG58" s="252"/>
      <c r="FH58" s="252"/>
      <c r="FI58" s="252"/>
      <c r="FJ58" s="252"/>
      <c r="FK58" s="252"/>
      <c r="FL58" s="252"/>
      <c r="FM58" s="252"/>
      <c r="FN58" s="252"/>
      <c r="FO58" s="252"/>
      <c r="FP58" s="252"/>
      <c r="FQ58" s="252"/>
      <c r="FR58" s="252"/>
      <c r="FS58" s="252"/>
      <c r="FT58" s="252"/>
      <c r="FU58" s="252"/>
      <c r="FV58" s="252"/>
      <c r="FW58" s="252"/>
      <c r="FX58" s="252"/>
      <c r="FY58" s="252"/>
      <c r="FZ58" s="252"/>
      <c r="GA58" s="252"/>
      <c r="GB58" s="252"/>
      <c r="GC58" s="252"/>
      <c r="GD58" s="252"/>
      <c r="GE58" s="252"/>
      <c r="GF58" s="252"/>
      <c r="GG58" s="252"/>
      <c r="GH58" s="252"/>
      <c r="GI58" s="252"/>
      <c r="GJ58" s="252"/>
      <c r="GK58" s="252"/>
      <c r="GL58" s="252"/>
      <c r="GM58" s="252"/>
      <c r="GN58" s="252"/>
      <c r="GO58" s="252"/>
      <c r="GP58" s="252"/>
      <c r="GQ58" s="252"/>
      <c r="GR58" s="252"/>
      <c r="GS58" s="252"/>
      <c r="GT58" s="252"/>
      <c r="GU58" s="252"/>
      <c r="GV58" s="252"/>
      <c r="GW58" s="252"/>
      <c r="GX58" s="252"/>
      <c r="GY58" s="252"/>
      <c r="GZ58" s="252"/>
      <c r="HA58" s="252"/>
      <c r="HB58" s="252"/>
      <c r="HC58" s="252"/>
      <c r="HD58" s="252"/>
      <c r="HE58" s="252"/>
      <c r="HF58" s="252"/>
      <c r="HG58" s="252"/>
      <c r="HH58" s="252"/>
    </row>
    <row r="59" spans="1:216" s="272" customFormat="1">
      <c r="A59" s="252"/>
      <c r="B59" s="288"/>
      <c r="C59" s="289"/>
      <c r="D59" s="289"/>
      <c r="E59" s="289"/>
      <c r="F59" s="290"/>
      <c r="G59" s="290"/>
      <c r="H59" s="290"/>
      <c r="I59" s="290"/>
      <c r="J59" s="290"/>
      <c r="K59" s="291"/>
      <c r="L59" s="291"/>
      <c r="M59" s="291"/>
      <c r="N59" s="291"/>
      <c r="O59" s="291"/>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2"/>
      <c r="BR59" s="252"/>
      <c r="BS59" s="252"/>
      <c r="BT59" s="252"/>
      <c r="BU59" s="252"/>
      <c r="BV59" s="252"/>
      <c r="BW59" s="252"/>
      <c r="BX59" s="252"/>
      <c r="BY59" s="252"/>
      <c r="BZ59" s="252"/>
      <c r="CA59" s="252"/>
      <c r="CB59" s="252"/>
      <c r="CC59" s="252"/>
      <c r="CD59" s="252"/>
      <c r="CE59" s="252"/>
      <c r="CF59" s="252"/>
      <c r="CG59" s="252"/>
      <c r="CH59" s="252"/>
      <c r="CI59" s="252"/>
      <c r="CJ59" s="252"/>
      <c r="CK59" s="252"/>
      <c r="CL59" s="252"/>
      <c r="CM59" s="252"/>
      <c r="CN59" s="252"/>
      <c r="CO59" s="252"/>
      <c r="CP59" s="252"/>
      <c r="CQ59" s="252"/>
      <c r="CR59" s="252"/>
      <c r="CS59" s="252"/>
      <c r="CT59" s="252"/>
      <c r="CU59" s="252"/>
      <c r="CV59" s="252"/>
      <c r="CW59" s="252"/>
      <c r="CX59" s="252"/>
      <c r="CY59" s="252"/>
      <c r="CZ59" s="252"/>
      <c r="DA59" s="252"/>
      <c r="DB59" s="252"/>
      <c r="DC59" s="252"/>
      <c r="DD59" s="252"/>
      <c r="DE59" s="252"/>
      <c r="DF59" s="252"/>
      <c r="DG59" s="252"/>
      <c r="DH59" s="252"/>
      <c r="DI59" s="252"/>
      <c r="DJ59" s="252"/>
      <c r="DK59" s="252"/>
      <c r="DL59" s="252"/>
      <c r="DM59" s="252"/>
      <c r="DN59" s="252"/>
      <c r="DO59" s="252"/>
      <c r="DP59" s="252"/>
      <c r="DQ59" s="252"/>
      <c r="DR59" s="252"/>
      <c r="DS59" s="252"/>
      <c r="DT59" s="252"/>
      <c r="DU59" s="252"/>
      <c r="DV59" s="252"/>
      <c r="DW59" s="252"/>
      <c r="DX59" s="252"/>
      <c r="DY59" s="252"/>
      <c r="DZ59" s="252"/>
      <c r="EA59" s="252"/>
      <c r="EB59" s="252"/>
      <c r="EC59" s="252"/>
      <c r="ED59" s="252"/>
      <c r="EE59" s="252"/>
      <c r="EF59" s="252"/>
      <c r="EG59" s="252"/>
      <c r="EH59" s="252"/>
      <c r="EI59" s="252"/>
      <c r="EJ59" s="252"/>
      <c r="EK59" s="252"/>
      <c r="EL59" s="252"/>
      <c r="EM59" s="252"/>
      <c r="EN59" s="252"/>
      <c r="EO59" s="252"/>
      <c r="EP59" s="252"/>
      <c r="EQ59" s="252"/>
      <c r="ER59" s="252"/>
      <c r="ES59" s="252"/>
      <c r="ET59" s="252"/>
      <c r="EU59" s="252"/>
      <c r="EV59" s="252"/>
      <c r="EW59" s="252"/>
      <c r="EX59" s="252"/>
      <c r="EY59" s="252"/>
      <c r="EZ59" s="252"/>
      <c r="FA59" s="252"/>
      <c r="FB59" s="252"/>
      <c r="FC59" s="252"/>
      <c r="FD59" s="252"/>
      <c r="FE59" s="252"/>
      <c r="FF59" s="252"/>
      <c r="FG59" s="252"/>
      <c r="FH59" s="252"/>
      <c r="FI59" s="252"/>
      <c r="FJ59" s="252"/>
      <c r="FK59" s="252"/>
      <c r="FL59" s="252"/>
      <c r="FM59" s="252"/>
      <c r="FN59" s="252"/>
      <c r="FO59" s="252"/>
      <c r="FP59" s="252"/>
      <c r="FQ59" s="252"/>
      <c r="FR59" s="252"/>
      <c r="FS59" s="252"/>
      <c r="FT59" s="252"/>
      <c r="FU59" s="252"/>
      <c r="FV59" s="252"/>
      <c r="FW59" s="252"/>
      <c r="FX59" s="252"/>
      <c r="FY59" s="252"/>
      <c r="FZ59" s="252"/>
      <c r="GA59" s="252"/>
      <c r="GB59" s="252"/>
      <c r="GC59" s="252"/>
      <c r="GD59" s="252"/>
      <c r="GE59" s="252"/>
      <c r="GF59" s="252"/>
      <c r="GG59" s="252"/>
      <c r="GH59" s="252"/>
      <c r="GI59" s="252"/>
      <c r="GJ59" s="252"/>
      <c r="GK59" s="252"/>
      <c r="GL59" s="252"/>
      <c r="GM59" s="252"/>
      <c r="GN59" s="252"/>
      <c r="GO59" s="252"/>
      <c r="GP59" s="252"/>
      <c r="GQ59" s="252"/>
      <c r="GR59" s="252"/>
      <c r="GS59" s="252"/>
      <c r="GT59" s="252"/>
      <c r="GU59" s="252"/>
      <c r="GV59" s="252"/>
      <c r="GW59" s="252"/>
      <c r="GX59" s="252"/>
      <c r="GY59" s="252"/>
      <c r="GZ59" s="252"/>
      <c r="HA59" s="252"/>
      <c r="HB59" s="252"/>
      <c r="HC59" s="252"/>
      <c r="HD59" s="252"/>
      <c r="HE59" s="252"/>
      <c r="HF59" s="252"/>
      <c r="HG59" s="252"/>
      <c r="HH59" s="252"/>
    </row>
    <row r="60" spans="1:216" s="272" customFormat="1">
      <c r="A60" s="252"/>
      <c r="B60" s="288"/>
      <c r="C60" s="289"/>
      <c r="D60" s="289"/>
      <c r="E60" s="289"/>
      <c r="F60" s="290"/>
      <c r="G60" s="290"/>
      <c r="H60" s="290"/>
      <c r="I60" s="290"/>
      <c r="J60" s="290"/>
      <c r="K60" s="291"/>
      <c r="L60" s="291"/>
      <c r="M60" s="291"/>
      <c r="N60" s="291"/>
      <c r="O60" s="291"/>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c r="BM60" s="252"/>
      <c r="BN60" s="252"/>
      <c r="BO60" s="252"/>
      <c r="BP60" s="252"/>
      <c r="BQ60" s="252"/>
      <c r="BR60" s="252"/>
      <c r="BS60" s="252"/>
      <c r="BT60" s="252"/>
      <c r="BU60" s="252"/>
      <c r="BV60" s="252"/>
      <c r="BW60" s="252"/>
      <c r="BX60" s="252"/>
      <c r="BY60" s="252"/>
      <c r="BZ60" s="252"/>
      <c r="CA60" s="252"/>
      <c r="CB60" s="252"/>
      <c r="CC60" s="252"/>
      <c r="CD60" s="252"/>
      <c r="CE60" s="252"/>
      <c r="CF60" s="252"/>
      <c r="CG60" s="252"/>
      <c r="CH60" s="252"/>
      <c r="CI60" s="252"/>
      <c r="CJ60" s="252"/>
      <c r="CK60" s="252"/>
      <c r="CL60" s="252"/>
      <c r="CM60" s="252"/>
      <c r="CN60" s="252"/>
      <c r="CO60" s="252"/>
      <c r="CP60" s="252"/>
      <c r="CQ60" s="252"/>
      <c r="CR60" s="252"/>
      <c r="CS60" s="252"/>
      <c r="CT60" s="252"/>
      <c r="CU60" s="252"/>
      <c r="CV60" s="252"/>
      <c r="CW60" s="252"/>
      <c r="CX60" s="252"/>
      <c r="CY60" s="252"/>
      <c r="CZ60" s="252"/>
      <c r="DA60" s="252"/>
      <c r="DB60" s="252"/>
      <c r="DC60" s="252"/>
      <c r="DD60" s="252"/>
      <c r="DE60" s="252"/>
      <c r="DF60" s="252"/>
      <c r="DG60" s="252"/>
      <c r="DH60" s="252"/>
      <c r="DI60" s="252"/>
      <c r="DJ60" s="252"/>
      <c r="DK60" s="252"/>
      <c r="DL60" s="252"/>
      <c r="DM60" s="252"/>
      <c r="DN60" s="252"/>
      <c r="DO60" s="252"/>
      <c r="DP60" s="252"/>
      <c r="DQ60" s="252"/>
      <c r="DR60" s="252"/>
      <c r="DS60" s="252"/>
      <c r="DT60" s="252"/>
      <c r="DU60" s="252"/>
      <c r="DV60" s="252"/>
      <c r="DW60" s="252"/>
      <c r="DX60" s="252"/>
      <c r="DY60" s="252"/>
      <c r="DZ60" s="252"/>
      <c r="EA60" s="252"/>
      <c r="EB60" s="252"/>
      <c r="EC60" s="252"/>
      <c r="ED60" s="252"/>
      <c r="EE60" s="252"/>
      <c r="EF60" s="252"/>
      <c r="EG60" s="252"/>
      <c r="EH60" s="252"/>
      <c r="EI60" s="252"/>
      <c r="EJ60" s="252"/>
      <c r="EK60" s="252"/>
      <c r="EL60" s="252"/>
      <c r="EM60" s="252"/>
      <c r="EN60" s="252"/>
      <c r="EO60" s="252"/>
      <c r="EP60" s="252"/>
      <c r="EQ60" s="252"/>
      <c r="ER60" s="252"/>
      <c r="ES60" s="252"/>
      <c r="ET60" s="252"/>
      <c r="EU60" s="252"/>
      <c r="EV60" s="252"/>
      <c r="EW60" s="252"/>
      <c r="EX60" s="252"/>
      <c r="EY60" s="252"/>
      <c r="EZ60" s="252"/>
      <c r="FA60" s="252"/>
      <c r="FB60" s="252"/>
      <c r="FC60" s="252"/>
      <c r="FD60" s="252"/>
      <c r="FE60" s="252"/>
      <c r="FF60" s="252"/>
      <c r="FG60" s="252"/>
      <c r="FH60" s="252"/>
      <c r="FI60" s="252"/>
      <c r="FJ60" s="252"/>
      <c r="FK60" s="252"/>
      <c r="FL60" s="252"/>
      <c r="FM60" s="252"/>
      <c r="FN60" s="252"/>
      <c r="FO60" s="252"/>
      <c r="FP60" s="252"/>
      <c r="FQ60" s="252"/>
      <c r="FR60" s="252"/>
      <c r="FS60" s="252"/>
      <c r="FT60" s="252"/>
      <c r="FU60" s="252"/>
      <c r="FV60" s="252"/>
      <c r="FW60" s="252"/>
      <c r="FX60" s="252"/>
      <c r="FY60" s="252"/>
      <c r="FZ60" s="252"/>
      <c r="GA60" s="252"/>
      <c r="GB60" s="252"/>
      <c r="GC60" s="252"/>
      <c r="GD60" s="252"/>
      <c r="GE60" s="252"/>
      <c r="GF60" s="252"/>
      <c r="GG60" s="252"/>
      <c r="GH60" s="252"/>
      <c r="GI60" s="252"/>
      <c r="GJ60" s="252"/>
      <c r="GK60" s="252"/>
      <c r="GL60" s="252"/>
      <c r="GM60" s="252"/>
      <c r="GN60" s="252"/>
      <c r="GO60" s="252"/>
      <c r="GP60" s="252"/>
      <c r="GQ60" s="252"/>
      <c r="GR60" s="252"/>
      <c r="GS60" s="252"/>
      <c r="GT60" s="252"/>
      <c r="GU60" s="252"/>
      <c r="GV60" s="252"/>
      <c r="GW60" s="252"/>
      <c r="GX60" s="252"/>
      <c r="GY60" s="252"/>
      <c r="GZ60" s="252"/>
      <c r="HA60" s="252"/>
      <c r="HB60" s="252"/>
      <c r="HC60" s="252"/>
      <c r="HD60" s="252"/>
      <c r="HE60" s="252"/>
      <c r="HF60" s="252"/>
      <c r="HG60" s="252"/>
      <c r="HH60" s="252"/>
    </row>
    <row r="61" spans="1:216" s="272" customFormat="1">
      <c r="A61" s="252"/>
      <c r="B61" s="288"/>
      <c r="C61" s="289"/>
      <c r="D61" s="289"/>
      <c r="E61" s="289"/>
      <c r="F61" s="290"/>
      <c r="G61" s="290"/>
      <c r="H61" s="290"/>
      <c r="I61" s="290"/>
      <c r="J61" s="290"/>
      <c r="K61" s="291"/>
      <c r="L61" s="291"/>
      <c r="M61" s="291"/>
      <c r="N61" s="291"/>
      <c r="O61" s="291"/>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c r="BM61" s="252"/>
      <c r="BN61" s="252"/>
      <c r="BO61" s="252"/>
      <c r="BP61" s="252"/>
      <c r="BQ61" s="252"/>
      <c r="BR61" s="252"/>
      <c r="BS61" s="252"/>
      <c r="BT61" s="252"/>
      <c r="BU61" s="252"/>
      <c r="BV61" s="252"/>
      <c r="BW61" s="252"/>
      <c r="BX61" s="252"/>
      <c r="BY61" s="252"/>
      <c r="BZ61" s="252"/>
      <c r="CA61" s="252"/>
      <c r="CB61" s="252"/>
      <c r="CC61" s="252"/>
      <c r="CD61" s="252"/>
      <c r="CE61" s="252"/>
      <c r="CF61" s="252"/>
      <c r="CG61" s="252"/>
      <c r="CH61" s="252"/>
      <c r="CI61" s="252"/>
      <c r="CJ61" s="252"/>
      <c r="CK61" s="252"/>
      <c r="CL61" s="252"/>
      <c r="CM61" s="252"/>
      <c r="CN61" s="252"/>
      <c r="CO61" s="252"/>
      <c r="CP61" s="252"/>
      <c r="CQ61" s="252"/>
      <c r="CR61" s="252"/>
      <c r="CS61" s="252"/>
      <c r="CT61" s="252"/>
      <c r="CU61" s="252"/>
      <c r="CV61" s="252"/>
      <c r="CW61" s="252"/>
      <c r="CX61" s="252"/>
      <c r="CY61" s="252"/>
      <c r="CZ61" s="252"/>
      <c r="DA61" s="252"/>
      <c r="DB61" s="252"/>
      <c r="DC61" s="252"/>
      <c r="DD61" s="252"/>
      <c r="DE61" s="252"/>
      <c r="DF61" s="252"/>
      <c r="DG61" s="252"/>
      <c r="DH61" s="252"/>
      <c r="DI61" s="252"/>
      <c r="DJ61" s="252"/>
      <c r="DK61" s="252"/>
      <c r="DL61" s="252"/>
      <c r="DM61" s="252"/>
      <c r="DN61" s="252"/>
      <c r="DO61" s="252"/>
      <c r="DP61" s="252"/>
      <c r="DQ61" s="252"/>
      <c r="DR61" s="252"/>
      <c r="DS61" s="252"/>
      <c r="DT61" s="252"/>
      <c r="DU61" s="252"/>
      <c r="DV61" s="252"/>
      <c r="DW61" s="252"/>
      <c r="DX61" s="252"/>
      <c r="DY61" s="252"/>
      <c r="DZ61" s="252"/>
      <c r="EA61" s="252"/>
      <c r="EB61" s="252"/>
      <c r="EC61" s="252"/>
      <c r="ED61" s="252"/>
      <c r="EE61" s="252"/>
      <c r="EF61" s="252"/>
      <c r="EG61" s="252"/>
      <c r="EH61" s="252"/>
      <c r="EI61" s="252"/>
      <c r="EJ61" s="252"/>
      <c r="EK61" s="252"/>
      <c r="EL61" s="252"/>
      <c r="EM61" s="252"/>
      <c r="EN61" s="252"/>
      <c r="EO61" s="252"/>
      <c r="EP61" s="252"/>
      <c r="EQ61" s="252"/>
      <c r="ER61" s="252"/>
      <c r="ES61" s="252"/>
      <c r="ET61" s="252"/>
      <c r="EU61" s="252"/>
      <c r="EV61" s="252"/>
      <c r="EW61" s="252"/>
      <c r="EX61" s="252"/>
      <c r="EY61" s="252"/>
      <c r="EZ61" s="252"/>
      <c r="FA61" s="252"/>
      <c r="FB61" s="252"/>
      <c r="FC61" s="252"/>
      <c r="FD61" s="252"/>
      <c r="FE61" s="252"/>
      <c r="FF61" s="252"/>
      <c r="FG61" s="252"/>
      <c r="FH61" s="252"/>
      <c r="FI61" s="252"/>
      <c r="FJ61" s="252"/>
      <c r="FK61" s="252"/>
      <c r="FL61" s="252"/>
      <c r="FM61" s="252"/>
      <c r="FN61" s="252"/>
      <c r="FO61" s="252"/>
      <c r="FP61" s="252"/>
      <c r="FQ61" s="252"/>
      <c r="FR61" s="252"/>
      <c r="FS61" s="252"/>
      <c r="FT61" s="252"/>
      <c r="FU61" s="252"/>
      <c r="FV61" s="252"/>
      <c r="FW61" s="252"/>
      <c r="FX61" s="252"/>
      <c r="FY61" s="252"/>
      <c r="FZ61" s="252"/>
      <c r="GA61" s="252"/>
      <c r="GB61" s="252"/>
      <c r="GC61" s="252"/>
      <c r="GD61" s="252"/>
      <c r="GE61" s="252"/>
      <c r="GF61" s="252"/>
      <c r="GG61" s="252"/>
      <c r="GH61" s="252"/>
      <c r="GI61" s="252"/>
      <c r="GJ61" s="252"/>
      <c r="GK61" s="252"/>
      <c r="GL61" s="252"/>
      <c r="GM61" s="252"/>
      <c r="GN61" s="252"/>
      <c r="GO61" s="252"/>
      <c r="GP61" s="252"/>
      <c r="GQ61" s="252"/>
      <c r="GR61" s="252"/>
      <c r="GS61" s="252"/>
      <c r="GT61" s="252"/>
      <c r="GU61" s="252"/>
      <c r="GV61" s="252"/>
      <c r="GW61" s="252"/>
      <c r="GX61" s="252"/>
      <c r="GY61" s="252"/>
      <c r="GZ61" s="252"/>
      <c r="HA61" s="252"/>
      <c r="HB61" s="252"/>
      <c r="HC61" s="252"/>
      <c r="HD61" s="252"/>
      <c r="HE61" s="252"/>
      <c r="HF61" s="252"/>
      <c r="HG61" s="252"/>
      <c r="HH61" s="252"/>
    </row>
    <row r="62" spans="1:216" s="272" customFormat="1">
      <c r="A62" s="252"/>
      <c r="B62" s="288"/>
      <c r="C62" s="289"/>
      <c r="D62" s="289"/>
      <c r="E62" s="289"/>
      <c r="F62" s="290"/>
      <c r="G62" s="290"/>
      <c r="H62" s="290"/>
      <c r="I62" s="290"/>
      <c r="J62" s="290"/>
      <c r="K62" s="291"/>
      <c r="L62" s="291"/>
      <c r="M62" s="291"/>
      <c r="N62" s="291"/>
      <c r="O62" s="291"/>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c r="BC62" s="252"/>
      <c r="BD62" s="252"/>
      <c r="BE62" s="252"/>
      <c r="BF62" s="252"/>
      <c r="BG62" s="252"/>
      <c r="BH62" s="252"/>
      <c r="BI62" s="252"/>
      <c r="BJ62" s="252"/>
      <c r="BK62" s="252"/>
      <c r="BL62" s="252"/>
      <c r="BM62" s="252"/>
      <c r="BN62" s="252"/>
      <c r="BO62" s="252"/>
      <c r="BP62" s="252"/>
      <c r="BQ62" s="252"/>
      <c r="BR62" s="252"/>
      <c r="BS62" s="252"/>
      <c r="BT62" s="252"/>
      <c r="BU62" s="252"/>
      <c r="BV62" s="252"/>
      <c r="BW62" s="252"/>
      <c r="BX62" s="252"/>
      <c r="BY62" s="252"/>
      <c r="BZ62" s="252"/>
      <c r="CA62" s="252"/>
      <c r="CB62" s="252"/>
      <c r="CC62" s="252"/>
      <c r="CD62" s="252"/>
      <c r="CE62" s="252"/>
      <c r="CF62" s="252"/>
      <c r="CG62" s="252"/>
      <c r="CH62" s="252"/>
      <c r="CI62" s="252"/>
      <c r="CJ62" s="252"/>
      <c r="CK62" s="252"/>
      <c r="CL62" s="252"/>
      <c r="CM62" s="252"/>
      <c r="CN62" s="252"/>
      <c r="CO62" s="252"/>
      <c r="CP62" s="252"/>
      <c r="CQ62" s="252"/>
      <c r="CR62" s="252"/>
      <c r="CS62" s="252"/>
      <c r="CT62" s="252"/>
      <c r="CU62" s="252"/>
      <c r="CV62" s="252"/>
      <c r="CW62" s="252"/>
      <c r="CX62" s="252"/>
      <c r="CY62" s="252"/>
      <c r="CZ62" s="252"/>
      <c r="DA62" s="252"/>
      <c r="DB62" s="252"/>
      <c r="DC62" s="252"/>
      <c r="DD62" s="252"/>
      <c r="DE62" s="252"/>
      <c r="DF62" s="252"/>
      <c r="DG62" s="252"/>
      <c r="DH62" s="252"/>
      <c r="DI62" s="252"/>
      <c r="DJ62" s="252"/>
      <c r="DK62" s="252"/>
      <c r="DL62" s="252"/>
      <c r="DM62" s="252"/>
      <c r="DN62" s="252"/>
      <c r="DO62" s="252"/>
      <c r="DP62" s="252"/>
      <c r="DQ62" s="252"/>
      <c r="DR62" s="252"/>
      <c r="DS62" s="252"/>
      <c r="DT62" s="252"/>
      <c r="DU62" s="252"/>
      <c r="DV62" s="252"/>
      <c r="DW62" s="252"/>
      <c r="DX62" s="252"/>
      <c r="DY62" s="252"/>
      <c r="DZ62" s="252"/>
      <c r="EA62" s="252"/>
      <c r="EB62" s="252"/>
      <c r="EC62" s="252"/>
      <c r="ED62" s="252"/>
      <c r="EE62" s="252"/>
      <c r="EF62" s="252"/>
      <c r="EG62" s="252"/>
      <c r="EH62" s="252"/>
      <c r="EI62" s="252"/>
      <c r="EJ62" s="252"/>
      <c r="EK62" s="252"/>
      <c r="EL62" s="252"/>
      <c r="EM62" s="252"/>
      <c r="EN62" s="252"/>
      <c r="EO62" s="252"/>
      <c r="EP62" s="252"/>
      <c r="EQ62" s="252"/>
      <c r="ER62" s="252"/>
      <c r="ES62" s="252"/>
      <c r="ET62" s="252"/>
      <c r="EU62" s="252"/>
      <c r="EV62" s="252"/>
      <c r="EW62" s="252"/>
      <c r="EX62" s="252"/>
      <c r="EY62" s="252"/>
      <c r="EZ62" s="252"/>
      <c r="FA62" s="252"/>
      <c r="FB62" s="252"/>
      <c r="FC62" s="252"/>
      <c r="FD62" s="252"/>
      <c r="FE62" s="252"/>
      <c r="FF62" s="252"/>
      <c r="FG62" s="252"/>
      <c r="FH62" s="252"/>
      <c r="FI62" s="252"/>
      <c r="FJ62" s="252"/>
      <c r="FK62" s="252"/>
      <c r="FL62" s="252"/>
      <c r="FM62" s="252"/>
      <c r="FN62" s="252"/>
      <c r="FO62" s="252"/>
      <c r="FP62" s="252"/>
      <c r="FQ62" s="252"/>
      <c r="FR62" s="252"/>
      <c r="FS62" s="252"/>
      <c r="FT62" s="252"/>
      <c r="FU62" s="252"/>
      <c r="FV62" s="252"/>
      <c r="FW62" s="252"/>
      <c r="FX62" s="252"/>
      <c r="FY62" s="252"/>
      <c r="FZ62" s="252"/>
      <c r="GA62" s="252"/>
      <c r="GB62" s="252"/>
      <c r="GC62" s="252"/>
      <c r="GD62" s="252"/>
      <c r="GE62" s="252"/>
      <c r="GF62" s="252"/>
      <c r="GG62" s="252"/>
      <c r="GH62" s="252"/>
      <c r="GI62" s="252"/>
      <c r="GJ62" s="252"/>
      <c r="GK62" s="252"/>
      <c r="GL62" s="252"/>
      <c r="GM62" s="252"/>
      <c r="GN62" s="252"/>
      <c r="GO62" s="252"/>
      <c r="GP62" s="252"/>
      <c r="GQ62" s="252"/>
      <c r="GR62" s="252"/>
      <c r="GS62" s="252"/>
      <c r="GT62" s="252"/>
      <c r="GU62" s="252"/>
      <c r="GV62" s="252"/>
      <c r="GW62" s="252"/>
      <c r="GX62" s="252"/>
      <c r="GY62" s="252"/>
      <c r="GZ62" s="252"/>
      <c r="HA62" s="252"/>
      <c r="HB62" s="252"/>
      <c r="HC62" s="252"/>
      <c r="HD62" s="252"/>
      <c r="HE62" s="252"/>
      <c r="HF62" s="252"/>
      <c r="HG62" s="252"/>
      <c r="HH62" s="252"/>
    </row>
    <row r="63" spans="1:216" s="272" customFormat="1">
      <c r="A63" s="252"/>
      <c r="B63" s="288"/>
      <c r="C63" s="289"/>
      <c r="D63" s="289"/>
      <c r="E63" s="289"/>
      <c r="F63" s="290"/>
      <c r="G63" s="290"/>
      <c r="H63" s="290"/>
      <c r="I63" s="290"/>
      <c r="J63" s="290"/>
      <c r="K63" s="291"/>
      <c r="L63" s="291"/>
      <c r="M63" s="291"/>
      <c r="N63" s="291"/>
      <c r="O63" s="291"/>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c r="AY63" s="252"/>
      <c r="AZ63" s="252"/>
      <c r="BA63" s="252"/>
      <c r="BB63" s="252"/>
      <c r="BC63" s="252"/>
      <c r="BD63" s="252"/>
      <c r="BE63" s="252"/>
      <c r="BF63" s="252"/>
      <c r="BG63" s="252"/>
      <c r="BH63" s="252"/>
      <c r="BI63" s="252"/>
      <c r="BJ63" s="252"/>
      <c r="BK63" s="252"/>
      <c r="BL63" s="252"/>
      <c r="BM63" s="252"/>
      <c r="BN63" s="252"/>
      <c r="BO63" s="252"/>
      <c r="BP63" s="252"/>
      <c r="BQ63" s="252"/>
      <c r="BR63" s="252"/>
      <c r="BS63" s="252"/>
      <c r="BT63" s="252"/>
      <c r="BU63" s="252"/>
      <c r="BV63" s="252"/>
      <c r="BW63" s="252"/>
      <c r="BX63" s="252"/>
      <c r="BY63" s="252"/>
      <c r="BZ63" s="252"/>
      <c r="CA63" s="252"/>
      <c r="CB63" s="252"/>
      <c r="CC63" s="252"/>
      <c r="CD63" s="252"/>
      <c r="CE63" s="252"/>
      <c r="CF63" s="252"/>
      <c r="CG63" s="252"/>
      <c r="CH63" s="252"/>
      <c r="CI63" s="252"/>
      <c r="CJ63" s="252"/>
      <c r="CK63" s="252"/>
      <c r="CL63" s="252"/>
      <c r="CM63" s="252"/>
      <c r="CN63" s="252"/>
      <c r="CO63" s="252"/>
      <c r="CP63" s="252"/>
      <c r="CQ63" s="252"/>
      <c r="CR63" s="252"/>
      <c r="CS63" s="252"/>
      <c r="CT63" s="252"/>
      <c r="CU63" s="252"/>
      <c r="CV63" s="252"/>
      <c r="CW63" s="252"/>
      <c r="CX63" s="252"/>
      <c r="CY63" s="252"/>
      <c r="CZ63" s="252"/>
      <c r="DA63" s="252"/>
      <c r="DB63" s="252"/>
      <c r="DC63" s="252"/>
      <c r="DD63" s="252"/>
      <c r="DE63" s="252"/>
      <c r="DF63" s="252"/>
      <c r="DG63" s="252"/>
      <c r="DH63" s="252"/>
      <c r="DI63" s="252"/>
      <c r="DJ63" s="252"/>
      <c r="DK63" s="252"/>
      <c r="DL63" s="252"/>
      <c r="DM63" s="252"/>
      <c r="DN63" s="252"/>
      <c r="DO63" s="252"/>
      <c r="DP63" s="252"/>
      <c r="DQ63" s="252"/>
      <c r="DR63" s="252"/>
      <c r="DS63" s="252"/>
      <c r="DT63" s="252"/>
      <c r="DU63" s="252"/>
      <c r="DV63" s="252"/>
      <c r="DW63" s="252"/>
      <c r="DX63" s="252"/>
      <c r="DY63" s="252"/>
      <c r="DZ63" s="252"/>
      <c r="EA63" s="252"/>
      <c r="EB63" s="252"/>
      <c r="EC63" s="252"/>
      <c r="ED63" s="252"/>
      <c r="EE63" s="252"/>
      <c r="EF63" s="252"/>
      <c r="EG63" s="252"/>
      <c r="EH63" s="252"/>
      <c r="EI63" s="252"/>
      <c r="EJ63" s="252"/>
      <c r="EK63" s="252"/>
      <c r="EL63" s="252"/>
      <c r="EM63" s="252"/>
      <c r="EN63" s="252"/>
      <c r="EO63" s="252"/>
      <c r="EP63" s="252"/>
      <c r="EQ63" s="252"/>
      <c r="ER63" s="252"/>
      <c r="ES63" s="252"/>
      <c r="ET63" s="252"/>
      <c r="EU63" s="252"/>
      <c r="EV63" s="252"/>
      <c r="EW63" s="252"/>
      <c r="EX63" s="252"/>
      <c r="EY63" s="252"/>
      <c r="EZ63" s="252"/>
      <c r="FA63" s="252"/>
      <c r="FB63" s="252"/>
      <c r="FC63" s="252"/>
      <c r="FD63" s="252"/>
      <c r="FE63" s="252"/>
      <c r="FF63" s="252"/>
      <c r="FG63" s="252"/>
      <c r="FH63" s="252"/>
      <c r="FI63" s="252"/>
      <c r="FJ63" s="252"/>
      <c r="FK63" s="252"/>
      <c r="FL63" s="252"/>
      <c r="FM63" s="252"/>
      <c r="FN63" s="252"/>
      <c r="FO63" s="252"/>
      <c r="FP63" s="252"/>
      <c r="FQ63" s="252"/>
      <c r="FR63" s="252"/>
      <c r="FS63" s="252"/>
      <c r="FT63" s="252"/>
      <c r="FU63" s="252"/>
      <c r="FV63" s="252"/>
      <c r="FW63" s="252"/>
      <c r="FX63" s="252"/>
      <c r="FY63" s="252"/>
      <c r="FZ63" s="252"/>
      <c r="GA63" s="252"/>
      <c r="GB63" s="252"/>
      <c r="GC63" s="252"/>
      <c r="GD63" s="252"/>
      <c r="GE63" s="252"/>
      <c r="GF63" s="252"/>
      <c r="GG63" s="252"/>
      <c r="GH63" s="252"/>
      <c r="GI63" s="252"/>
      <c r="GJ63" s="252"/>
      <c r="GK63" s="252"/>
      <c r="GL63" s="252"/>
      <c r="GM63" s="252"/>
      <c r="GN63" s="252"/>
      <c r="GO63" s="252"/>
      <c r="GP63" s="252"/>
      <c r="GQ63" s="252"/>
      <c r="GR63" s="252"/>
      <c r="GS63" s="252"/>
      <c r="GT63" s="252"/>
      <c r="GU63" s="252"/>
      <c r="GV63" s="252"/>
      <c r="GW63" s="252"/>
      <c r="GX63" s="252"/>
      <c r="GY63" s="252"/>
      <c r="GZ63" s="252"/>
      <c r="HA63" s="252"/>
      <c r="HB63" s="252"/>
      <c r="HC63" s="252"/>
      <c r="HD63" s="252"/>
      <c r="HE63" s="252"/>
      <c r="HF63" s="252"/>
      <c r="HG63" s="252"/>
      <c r="HH63" s="252"/>
    </row>
    <row r="64" spans="1:216" s="272" customFormat="1">
      <c r="A64" s="252"/>
      <c r="B64" s="288"/>
      <c r="C64" s="289"/>
      <c r="D64" s="289"/>
      <c r="E64" s="289"/>
      <c r="F64" s="290"/>
      <c r="G64" s="290"/>
      <c r="H64" s="290"/>
      <c r="I64" s="290"/>
      <c r="J64" s="290"/>
      <c r="K64" s="291"/>
      <c r="L64" s="291"/>
      <c r="M64" s="291"/>
      <c r="N64" s="291"/>
      <c r="O64" s="291"/>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52"/>
      <c r="BR64" s="252"/>
      <c r="BS64" s="252"/>
      <c r="BT64" s="252"/>
      <c r="BU64" s="252"/>
      <c r="BV64" s="252"/>
      <c r="BW64" s="252"/>
      <c r="BX64" s="252"/>
      <c r="BY64" s="252"/>
      <c r="BZ64" s="252"/>
      <c r="CA64" s="252"/>
      <c r="CB64" s="252"/>
      <c r="CC64" s="252"/>
      <c r="CD64" s="252"/>
      <c r="CE64" s="252"/>
      <c r="CF64" s="252"/>
      <c r="CG64" s="252"/>
      <c r="CH64" s="252"/>
      <c r="CI64" s="252"/>
      <c r="CJ64" s="252"/>
      <c r="CK64" s="252"/>
      <c r="CL64" s="252"/>
      <c r="CM64" s="252"/>
      <c r="CN64" s="252"/>
      <c r="CO64" s="252"/>
      <c r="CP64" s="252"/>
      <c r="CQ64" s="252"/>
      <c r="CR64" s="252"/>
      <c r="CS64" s="252"/>
      <c r="CT64" s="252"/>
      <c r="CU64" s="252"/>
      <c r="CV64" s="252"/>
      <c r="CW64" s="252"/>
      <c r="CX64" s="252"/>
      <c r="CY64" s="252"/>
      <c r="CZ64" s="252"/>
      <c r="DA64" s="252"/>
      <c r="DB64" s="252"/>
      <c r="DC64" s="252"/>
      <c r="DD64" s="252"/>
      <c r="DE64" s="252"/>
      <c r="DF64" s="252"/>
      <c r="DG64" s="252"/>
      <c r="DH64" s="252"/>
      <c r="DI64" s="252"/>
      <c r="DJ64" s="252"/>
      <c r="DK64" s="252"/>
      <c r="DL64" s="252"/>
      <c r="DM64" s="252"/>
      <c r="DN64" s="252"/>
      <c r="DO64" s="252"/>
      <c r="DP64" s="252"/>
      <c r="DQ64" s="252"/>
      <c r="DR64" s="252"/>
      <c r="DS64" s="252"/>
      <c r="DT64" s="252"/>
      <c r="DU64" s="252"/>
      <c r="DV64" s="252"/>
      <c r="DW64" s="252"/>
      <c r="DX64" s="252"/>
      <c r="DY64" s="252"/>
      <c r="DZ64" s="252"/>
      <c r="EA64" s="252"/>
      <c r="EB64" s="252"/>
      <c r="EC64" s="252"/>
      <c r="ED64" s="252"/>
      <c r="EE64" s="252"/>
      <c r="EF64" s="252"/>
      <c r="EG64" s="252"/>
      <c r="EH64" s="252"/>
      <c r="EI64" s="252"/>
      <c r="EJ64" s="252"/>
      <c r="EK64" s="252"/>
      <c r="EL64" s="252"/>
      <c r="EM64" s="252"/>
      <c r="EN64" s="252"/>
      <c r="EO64" s="252"/>
      <c r="EP64" s="252"/>
      <c r="EQ64" s="252"/>
      <c r="ER64" s="252"/>
      <c r="ES64" s="252"/>
      <c r="ET64" s="252"/>
      <c r="EU64" s="252"/>
      <c r="EV64" s="252"/>
      <c r="EW64" s="252"/>
      <c r="EX64" s="252"/>
      <c r="EY64" s="252"/>
      <c r="EZ64" s="252"/>
      <c r="FA64" s="252"/>
      <c r="FB64" s="252"/>
      <c r="FC64" s="252"/>
      <c r="FD64" s="252"/>
      <c r="FE64" s="252"/>
      <c r="FF64" s="252"/>
      <c r="FG64" s="252"/>
      <c r="FH64" s="252"/>
      <c r="FI64" s="252"/>
      <c r="FJ64" s="252"/>
      <c r="FK64" s="252"/>
      <c r="FL64" s="252"/>
      <c r="FM64" s="252"/>
      <c r="FN64" s="252"/>
      <c r="FO64" s="252"/>
      <c r="FP64" s="252"/>
      <c r="FQ64" s="252"/>
      <c r="FR64" s="252"/>
      <c r="FS64" s="252"/>
      <c r="FT64" s="252"/>
      <c r="FU64" s="252"/>
      <c r="FV64" s="252"/>
      <c r="FW64" s="252"/>
      <c r="FX64" s="252"/>
      <c r="FY64" s="252"/>
      <c r="FZ64" s="252"/>
      <c r="GA64" s="252"/>
      <c r="GB64" s="252"/>
      <c r="GC64" s="252"/>
      <c r="GD64" s="252"/>
      <c r="GE64" s="252"/>
      <c r="GF64" s="252"/>
      <c r="GG64" s="252"/>
      <c r="GH64" s="252"/>
      <c r="GI64" s="252"/>
      <c r="GJ64" s="252"/>
      <c r="GK64" s="252"/>
      <c r="GL64" s="252"/>
      <c r="GM64" s="252"/>
      <c r="GN64" s="252"/>
      <c r="GO64" s="252"/>
      <c r="GP64" s="252"/>
      <c r="GQ64" s="252"/>
      <c r="GR64" s="252"/>
      <c r="GS64" s="252"/>
      <c r="GT64" s="252"/>
      <c r="GU64" s="252"/>
      <c r="GV64" s="252"/>
      <c r="GW64" s="252"/>
      <c r="GX64" s="252"/>
      <c r="GY64" s="252"/>
      <c r="GZ64" s="252"/>
      <c r="HA64" s="252"/>
      <c r="HB64" s="252"/>
      <c r="HC64" s="252"/>
      <c r="HD64" s="252"/>
      <c r="HE64" s="252"/>
      <c r="HF64" s="252"/>
      <c r="HG64" s="252"/>
      <c r="HH64" s="252"/>
    </row>
    <row r="65" spans="1:216" s="272" customFormat="1">
      <c r="A65" s="252"/>
      <c r="B65" s="288"/>
      <c r="C65" s="289"/>
      <c r="D65" s="289"/>
      <c r="E65" s="289"/>
      <c r="F65" s="290"/>
      <c r="G65" s="290"/>
      <c r="H65" s="290"/>
      <c r="I65" s="290"/>
      <c r="J65" s="290"/>
      <c r="K65" s="291"/>
      <c r="L65" s="291"/>
      <c r="M65" s="291"/>
      <c r="N65" s="291"/>
      <c r="O65" s="291"/>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S65" s="252"/>
      <c r="CT65" s="252"/>
      <c r="CU65" s="252"/>
      <c r="CV65" s="252"/>
      <c r="CW65" s="252"/>
      <c r="CX65" s="252"/>
      <c r="CY65" s="252"/>
      <c r="CZ65" s="252"/>
      <c r="DA65" s="252"/>
      <c r="DB65" s="252"/>
      <c r="DC65" s="252"/>
      <c r="DD65" s="252"/>
      <c r="DE65" s="252"/>
      <c r="DF65" s="252"/>
      <c r="DG65" s="252"/>
      <c r="DH65" s="252"/>
      <c r="DI65" s="252"/>
      <c r="DJ65" s="252"/>
      <c r="DK65" s="252"/>
      <c r="DL65" s="252"/>
      <c r="DM65" s="252"/>
      <c r="DN65" s="252"/>
      <c r="DO65" s="252"/>
      <c r="DP65" s="252"/>
      <c r="DQ65" s="252"/>
      <c r="DR65" s="252"/>
      <c r="DS65" s="252"/>
      <c r="DT65" s="252"/>
      <c r="DU65" s="252"/>
      <c r="DV65" s="252"/>
      <c r="DW65" s="252"/>
      <c r="DX65" s="252"/>
      <c r="DY65" s="252"/>
      <c r="DZ65" s="252"/>
      <c r="EA65" s="252"/>
      <c r="EB65" s="252"/>
      <c r="EC65" s="252"/>
      <c r="ED65" s="252"/>
      <c r="EE65" s="252"/>
      <c r="EF65" s="252"/>
      <c r="EG65" s="252"/>
      <c r="EH65" s="252"/>
      <c r="EI65" s="252"/>
      <c r="EJ65" s="252"/>
      <c r="EK65" s="252"/>
      <c r="EL65" s="252"/>
      <c r="EM65" s="252"/>
      <c r="EN65" s="252"/>
      <c r="EO65" s="252"/>
      <c r="EP65" s="252"/>
      <c r="EQ65" s="252"/>
      <c r="ER65" s="252"/>
      <c r="ES65" s="252"/>
      <c r="ET65" s="252"/>
      <c r="EU65" s="252"/>
      <c r="EV65" s="252"/>
      <c r="EW65" s="252"/>
      <c r="EX65" s="252"/>
      <c r="EY65" s="252"/>
      <c r="EZ65" s="252"/>
      <c r="FA65" s="252"/>
      <c r="FB65" s="252"/>
      <c r="FC65" s="252"/>
      <c r="FD65" s="252"/>
      <c r="FE65" s="252"/>
      <c r="FF65" s="252"/>
      <c r="FG65" s="252"/>
      <c r="FH65" s="252"/>
      <c r="FI65" s="252"/>
      <c r="FJ65" s="252"/>
      <c r="FK65" s="252"/>
      <c r="FL65" s="252"/>
      <c r="FM65" s="252"/>
      <c r="FN65" s="252"/>
      <c r="FO65" s="252"/>
      <c r="FP65" s="252"/>
      <c r="FQ65" s="252"/>
      <c r="FR65" s="252"/>
      <c r="FS65" s="252"/>
      <c r="FT65" s="252"/>
      <c r="FU65" s="252"/>
      <c r="FV65" s="252"/>
      <c r="FW65" s="252"/>
      <c r="FX65" s="252"/>
      <c r="FY65" s="252"/>
      <c r="FZ65" s="252"/>
      <c r="GA65" s="252"/>
      <c r="GB65" s="252"/>
      <c r="GC65" s="252"/>
      <c r="GD65" s="252"/>
      <c r="GE65" s="252"/>
      <c r="GF65" s="252"/>
      <c r="GG65" s="252"/>
      <c r="GH65" s="252"/>
      <c r="GI65" s="252"/>
      <c r="GJ65" s="252"/>
      <c r="GK65" s="252"/>
      <c r="GL65" s="252"/>
      <c r="GM65" s="252"/>
      <c r="GN65" s="252"/>
      <c r="GO65" s="252"/>
      <c r="GP65" s="252"/>
      <c r="GQ65" s="252"/>
      <c r="GR65" s="252"/>
      <c r="GS65" s="252"/>
      <c r="GT65" s="252"/>
      <c r="GU65" s="252"/>
      <c r="GV65" s="252"/>
      <c r="GW65" s="252"/>
      <c r="GX65" s="252"/>
      <c r="GY65" s="252"/>
      <c r="GZ65" s="252"/>
      <c r="HA65" s="252"/>
      <c r="HB65" s="252"/>
      <c r="HC65" s="252"/>
      <c r="HD65" s="252"/>
      <c r="HE65" s="252"/>
      <c r="HF65" s="252"/>
      <c r="HG65" s="252"/>
      <c r="HH65" s="252"/>
    </row>
    <row r="66" spans="1:216" s="272" customFormat="1">
      <c r="A66" s="252"/>
      <c r="B66" s="288"/>
      <c r="C66" s="289"/>
      <c r="D66" s="289"/>
      <c r="E66" s="289"/>
      <c r="F66" s="290"/>
      <c r="G66" s="290"/>
      <c r="H66" s="290"/>
      <c r="I66" s="290"/>
      <c r="J66" s="290"/>
      <c r="K66" s="291"/>
      <c r="L66" s="291"/>
      <c r="M66" s="291"/>
      <c r="N66" s="291"/>
      <c r="O66" s="291"/>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c r="BM66" s="252"/>
      <c r="BN66" s="252"/>
      <c r="BO66" s="252"/>
      <c r="BP66" s="252"/>
      <c r="BQ66" s="252"/>
      <c r="BR66" s="252"/>
      <c r="BS66" s="252"/>
      <c r="BT66" s="252"/>
      <c r="BU66" s="252"/>
      <c r="BV66" s="252"/>
      <c r="BW66" s="252"/>
      <c r="BX66" s="252"/>
      <c r="BY66" s="252"/>
      <c r="BZ66" s="252"/>
      <c r="CA66" s="252"/>
      <c r="CB66" s="252"/>
      <c r="CC66" s="252"/>
      <c r="CD66" s="252"/>
      <c r="CE66" s="252"/>
      <c r="CF66" s="252"/>
      <c r="CG66" s="252"/>
      <c r="CH66" s="252"/>
      <c r="CI66" s="252"/>
      <c r="CJ66" s="252"/>
      <c r="CK66" s="252"/>
      <c r="CL66" s="252"/>
      <c r="CM66" s="252"/>
      <c r="CN66" s="252"/>
      <c r="CO66" s="252"/>
      <c r="CP66" s="252"/>
      <c r="CQ66" s="252"/>
      <c r="CR66" s="252"/>
      <c r="CS66" s="252"/>
      <c r="CT66" s="252"/>
      <c r="CU66" s="252"/>
      <c r="CV66" s="252"/>
      <c r="CW66" s="252"/>
      <c r="CX66" s="252"/>
      <c r="CY66" s="252"/>
      <c r="CZ66" s="252"/>
      <c r="DA66" s="252"/>
      <c r="DB66" s="252"/>
      <c r="DC66" s="252"/>
      <c r="DD66" s="252"/>
      <c r="DE66" s="252"/>
      <c r="DF66" s="252"/>
      <c r="DG66" s="252"/>
      <c r="DH66" s="252"/>
      <c r="DI66" s="252"/>
      <c r="DJ66" s="252"/>
      <c r="DK66" s="252"/>
      <c r="DL66" s="252"/>
      <c r="DM66" s="252"/>
      <c r="DN66" s="252"/>
      <c r="DO66" s="252"/>
      <c r="DP66" s="252"/>
      <c r="DQ66" s="252"/>
      <c r="DR66" s="252"/>
      <c r="DS66" s="252"/>
      <c r="DT66" s="252"/>
      <c r="DU66" s="252"/>
      <c r="DV66" s="252"/>
      <c r="DW66" s="252"/>
      <c r="DX66" s="252"/>
      <c r="DY66" s="252"/>
      <c r="DZ66" s="252"/>
      <c r="EA66" s="252"/>
      <c r="EB66" s="252"/>
      <c r="EC66" s="252"/>
      <c r="ED66" s="252"/>
      <c r="EE66" s="252"/>
      <c r="EF66" s="252"/>
      <c r="EG66" s="252"/>
      <c r="EH66" s="252"/>
      <c r="EI66" s="252"/>
      <c r="EJ66" s="252"/>
      <c r="EK66" s="252"/>
      <c r="EL66" s="252"/>
      <c r="EM66" s="252"/>
      <c r="EN66" s="252"/>
      <c r="EO66" s="252"/>
      <c r="EP66" s="252"/>
      <c r="EQ66" s="252"/>
      <c r="ER66" s="252"/>
      <c r="ES66" s="252"/>
      <c r="ET66" s="252"/>
      <c r="EU66" s="252"/>
      <c r="EV66" s="252"/>
      <c r="EW66" s="252"/>
      <c r="EX66" s="252"/>
      <c r="EY66" s="252"/>
      <c r="EZ66" s="252"/>
      <c r="FA66" s="252"/>
      <c r="FB66" s="252"/>
      <c r="FC66" s="252"/>
      <c r="FD66" s="252"/>
      <c r="FE66" s="252"/>
      <c r="FF66" s="252"/>
      <c r="FG66" s="252"/>
      <c r="FH66" s="252"/>
      <c r="FI66" s="252"/>
      <c r="FJ66" s="252"/>
      <c r="FK66" s="252"/>
      <c r="FL66" s="252"/>
      <c r="FM66" s="252"/>
      <c r="FN66" s="252"/>
      <c r="FO66" s="252"/>
      <c r="FP66" s="252"/>
      <c r="FQ66" s="252"/>
      <c r="FR66" s="252"/>
      <c r="FS66" s="252"/>
      <c r="FT66" s="252"/>
      <c r="FU66" s="252"/>
      <c r="FV66" s="252"/>
      <c r="FW66" s="252"/>
      <c r="FX66" s="252"/>
      <c r="FY66" s="252"/>
      <c r="FZ66" s="252"/>
      <c r="GA66" s="252"/>
      <c r="GB66" s="252"/>
      <c r="GC66" s="252"/>
      <c r="GD66" s="252"/>
      <c r="GE66" s="252"/>
      <c r="GF66" s="252"/>
      <c r="GG66" s="252"/>
      <c r="GH66" s="252"/>
      <c r="GI66" s="252"/>
      <c r="GJ66" s="252"/>
      <c r="GK66" s="252"/>
      <c r="GL66" s="252"/>
      <c r="GM66" s="252"/>
      <c r="GN66" s="252"/>
      <c r="GO66" s="252"/>
      <c r="GP66" s="252"/>
      <c r="GQ66" s="252"/>
      <c r="GR66" s="252"/>
      <c r="GS66" s="252"/>
      <c r="GT66" s="252"/>
      <c r="GU66" s="252"/>
      <c r="GV66" s="252"/>
      <c r="GW66" s="252"/>
      <c r="GX66" s="252"/>
      <c r="GY66" s="252"/>
      <c r="GZ66" s="252"/>
      <c r="HA66" s="252"/>
      <c r="HB66" s="252"/>
      <c r="HC66" s="252"/>
      <c r="HD66" s="252"/>
      <c r="HE66" s="252"/>
      <c r="HF66" s="252"/>
      <c r="HG66" s="252"/>
      <c r="HH66" s="252"/>
    </row>
    <row r="67" spans="1:216" s="272" customFormat="1">
      <c r="A67" s="252"/>
      <c r="B67" s="288"/>
      <c r="C67" s="289"/>
      <c r="D67" s="289"/>
      <c r="E67" s="289"/>
      <c r="F67" s="290"/>
      <c r="G67" s="290"/>
      <c r="H67" s="290"/>
      <c r="I67" s="290"/>
      <c r="J67" s="290"/>
      <c r="K67" s="291"/>
      <c r="L67" s="291"/>
      <c r="M67" s="291"/>
      <c r="N67" s="291"/>
      <c r="O67" s="291"/>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c r="BM67" s="252"/>
      <c r="BN67" s="252"/>
      <c r="BO67" s="252"/>
      <c r="BP67" s="252"/>
      <c r="BQ67" s="252"/>
      <c r="BR67" s="252"/>
      <c r="BS67" s="252"/>
      <c r="BT67" s="252"/>
      <c r="BU67" s="252"/>
      <c r="BV67" s="252"/>
      <c r="BW67" s="252"/>
      <c r="BX67" s="252"/>
      <c r="BY67" s="252"/>
      <c r="BZ67" s="252"/>
      <c r="CA67" s="252"/>
      <c r="CB67" s="252"/>
      <c r="CC67" s="252"/>
      <c r="CD67" s="252"/>
      <c r="CE67" s="252"/>
      <c r="CF67" s="252"/>
      <c r="CG67" s="252"/>
      <c r="CH67" s="252"/>
      <c r="CI67" s="252"/>
      <c r="CJ67" s="252"/>
      <c r="CK67" s="252"/>
      <c r="CL67" s="252"/>
      <c r="CM67" s="252"/>
      <c r="CN67" s="252"/>
      <c r="CO67" s="252"/>
      <c r="CP67" s="252"/>
      <c r="CQ67" s="252"/>
      <c r="CR67" s="252"/>
      <c r="CS67" s="252"/>
      <c r="CT67" s="252"/>
      <c r="CU67" s="252"/>
      <c r="CV67" s="252"/>
      <c r="CW67" s="252"/>
      <c r="CX67" s="252"/>
      <c r="CY67" s="252"/>
      <c r="CZ67" s="252"/>
      <c r="DA67" s="252"/>
      <c r="DB67" s="252"/>
      <c r="DC67" s="252"/>
      <c r="DD67" s="252"/>
      <c r="DE67" s="252"/>
      <c r="DF67" s="252"/>
      <c r="DG67" s="252"/>
      <c r="DH67" s="252"/>
      <c r="DI67" s="252"/>
      <c r="DJ67" s="252"/>
      <c r="DK67" s="252"/>
      <c r="DL67" s="252"/>
      <c r="DM67" s="252"/>
      <c r="DN67" s="252"/>
      <c r="DO67" s="252"/>
      <c r="DP67" s="252"/>
      <c r="DQ67" s="252"/>
      <c r="DR67" s="252"/>
      <c r="DS67" s="252"/>
      <c r="DT67" s="252"/>
      <c r="DU67" s="252"/>
      <c r="DV67" s="252"/>
      <c r="DW67" s="252"/>
      <c r="DX67" s="252"/>
      <c r="DY67" s="252"/>
      <c r="DZ67" s="252"/>
      <c r="EA67" s="252"/>
      <c r="EB67" s="252"/>
      <c r="EC67" s="252"/>
      <c r="ED67" s="252"/>
      <c r="EE67" s="252"/>
      <c r="EF67" s="252"/>
      <c r="EG67" s="252"/>
      <c r="EH67" s="252"/>
      <c r="EI67" s="252"/>
      <c r="EJ67" s="252"/>
      <c r="EK67" s="252"/>
      <c r="EL67" s="252"/>
      <c r="EM67" s="252"/>
      <c r="EN67" s="252"/>
      <c r="EO67" s="252"/>
      <c r="EP67" s="252"/>
      <c r="EQ67" s="252"/>
      <c r="ER67" s="252"/>
      <c r="ES67" s="252"/>
      <c r="ET67" s="252"/>
      <c r="EU67" s="252"/>
      <c r="EV67" s="252"/>
      <c r="EW67" s="252"/>
      <c r="EX67" s="252"/>
      <c r="EY67" s="252"/>
      <c r="EZ67" s="252"/>
      <c r="FA67" s="252"/>
      <c r="FB67" s="252"/>
      <c r="FC67" s="252"/>
      <c r="FD67" s="252"/>
      <c r="FE67" s="252"/>
      <c r="FF67" s="252"/>
      <c r="FG67" s="252"/>
      <c r="FH67" s="252"/>
      <c r="FI67" s="252"/>
      <c r="FJ67" s="252"/>
      <c r="FK67" s="252"/>
      <c r="FL67" s="252"/>
      <c r="FM67" s="252"/>
      <c r="FN67" s="252"/>
      <c r="FO67" s="252"/>
      <c r="FP67" s="252"/>
      <c r="FQ67" s="252"/>
      <c r="FR67" s="252"/>
      <c r="FS67" s="252"/>
      <c r="FT67" s="252"/>
      <c r="FU67" s="252"/>
      <c r="FV67" s="252"/>
      <c r="FW67" s="252"/>
      <c r="FX67" s="252"/>
      <c r="FY67" s="252"/>
      <c r="FZ67" s="252"/>
      <c r="GA67" s="252"/>
      <c r="GB67" s="252"/>
      <c r="GC67" s="252"/>
      <c r="GD67" s="252"/>
      <c r="GE67" s="252"/>
      <c r="GF67" s="252"/>
      <c r="GG67" s="252"/>
      <c r="GH67" s="252"/>
      <c r="GI67" s="252"/>
      <c r="GJ67" s="252"/>
      <c r="GK67" s="252"/>
      <c r="GL67" s="252"/>
      <c r="GM67" s="252"/>
      <c r="GN67" s="252"/>
      <c r="GO67" s="252"/>
      <c r="GP67" s="252"/>
      <c r="GQ67" s="252"/>
      <c r="GR67" s="252"/>
      <c r="GS67" s="252"/>
      <c r="GT67" s="252"/>
      <c r="GU67" s="252"/>
      <c r="GV67" s="252"/>
      <c r="GW67" s="252"/>
      <c r="GX67" s="252"/>
      <c r="GY67" s="252"/>
      <c r="GZ67" s="252"/>
      <c r="HA67" s="252"/>
      <c r="HB67" s="252"/>
      <c r="HC67" s="252"/>
      <c r="HD67" s="252"/>
      <c r="HE67" s="252"/>
      <c r="HF67" s="252"/>
      <c r="HG67" s="252"/>
      <c r="HH67" s="252"/>
    </row>
    <row r="68" spans="1:216" s="272" customFormat="1">
      <c r="A68" s="252"/>
      <c r="B68" s="288"/>
      <c r="C68" s="289"/>
      <c r="D68" s="289"/>
      <c r="E68" s="289"/>
      <c r="F68" s="290"/>
      <c r="G68" s="290"/>
      <c r="H68" s="290"/>
      <c r="I68" s="290"/>
      <c r="J68" s="290"/>
      <c r="K68" s="291"/>
      <c r="L68" s="291"/>
      <c r="M68" s="291"/>
      <c r="N68" s="291"/>
      <c r="O68" s="291"/>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c r="BX68" s="252"/>
      <c r="BY68" s="252"/>
      <c r="BZ68" s="252"/>
      <c r="CA68" s="252"/>
      <c r="CB68" s="252"/>
      <c r="CC68" s="252"/>
      <c r="CD68" s="252"/>
      <c r="CE68" s="252"/>
      <c r="CF68" s="252"/>
      <c r="CG68" s="252"/>
      <c r="CH68" s="252"/>
      <c r="CI68" s="252"/>
      <c r="CJ68" s="252"/>
      <c r="CK68" s="252"/>
      <c r="CL68" s="252"/>
      <c r="CM68" s="252"/>
      <c r="CN68" s="252"/>
      <c r="CO68" s="252"/>
      <c r="CP68" s="252"/>
      <c r="CQ68" s="252"/>
      <c r="CR68" s="252"/>
      <c r="CS68" s="252"/>
      <c r="CT68" s="252"/>
      <c r="CU68" s="252"/>
      <c r="CV68" s="252"/>
      <c r="CW68" s="252"/>
      <c r="CX68" s="252"/>
      <c r="CY68" s="252"/>
      <c r="CZ68" s="252"/>
      <c r="DA68" s="252"/>
      <c r="DB68" s="252"/>
      <c r="DC68" s="252"/>
      <c r="DD68" s="252"/>
      <c r="DE68" s="252"/>
      <c r="DF68" s="252"/>
      <c r="DG68" s="252"/>
      <c r="DH68" s="252"/>
      <c r="DI68" s="252"/>
      <c r="DJ68" s="252"/>
      <c r="DK68" s="252"/>
      <c r="DL68" s="252"/>
      <c r="DM68" s="252"/>
      <c r="DN68" s="252"/>
      <c r="DO68" s="252"/>
      <c r="DP68" s="252"/>
      <c r="DQ68" s="252"/>
      <c r="DR68" s="252"/>
      <c r="DS68" s="252"/>
      <c r="DT68" s="252"/>
      <c r="DU68" s="252"/>
      <c r="DV68" s="252"/>
      <c r="DW68" s="252"/>
      <c r="DX68" s="252"/>
      <c r="DY68" s="252"/>
      <c r="DZ68" s="252"/>
      <c r="EA68" s="252"/>
      <c r="EB68" s="252"/>
      <c r="EC68" s="252"/>
      <c r="ED68" s="252"/>
      <c r="EE68" s="252"/>
      <c r="EF68" s="252"/>
      <c r="EG68" s="252"/>
      <c r="EH68" s="252"/>
      <c r="EI68" s="252"/>
      <c r="EJ68" s="252"/>
      <c r="EK68" s="252"/>
      <c r="EL68" s="252"/>
      <c r="EM68" s="252"/>
      <c r="EN68" s="252"/>
      <c r="EO68" s="252"/>
      <c r="EP68" s="252"/>
      <c r="EQ68" s="252"/>
      <c r="ER68" s="252"/>
      <c r="ES68" s="252"/>
      <c r="ET68" s="252"/>
      <c r="EU68" s="252"/>
      <c r="EV68" s="252"/>
      <c r="EW68" s="252"/>
      <c r="EX68" s="252"/>
      <c r="EY68" s="252"/>
      <c r="EZ68" s="252"/>
      <c r="FA68" s="252"/>
      <c r="FB68" s="252"/>
      <c r="FC68" s="252"/>
      <c r="FD68" s="252"/>
      <c r="FE68" s="252"/>
      <c r="FF68" s="252"/>
      <c r="FG68" s="252"/>
      <c r="FH68" s="252"/>
      <c r="FI68" s="252"/>
      <c r="FJ68" s="252"/>
      <c r="FK68" s="252"/>
      <c r="FL68" s="252"/>
      <c r="FM68" s="252"/>
      <c r="FN68" s="252"/>
      <c r="FO68" s="252"/>
      <c r="FP68" s="252"/>
      <c r="FQ68" s="252"/>
      <c r="FR68" s="252"/>
      <c r="FS68" s="252"/>
      <c r="FT68" s="252"/>
      <c r="FU68" s="252"/>
      <c r="FV68" s="252"/>
      <c r="FW68" s="252"/>
      <c r="FX68" s="252"/>
      <c r="FY68" s="252"/>
      <c r="FZ68" s="252"/>
      <c r="GA68" s="252"/>
      <c r="GB68" s="252"/>
      <c r="GC68" s="252"/>
      <c r="GD68" s="252"/>
      <c r="GE68" s="252"/>
      <c r="GF68" s="252"/>
      <c r="GG68" s="252"/>
      <c r="GH68" s="252"/>
      <c r="GI68" s="252"/>
      <c r="GJ68" s="252"/>
      <c r="GK68" s="252"/>
      <c r="GL68" s="252"/>
      <c r="GM68" s="252"/>
      <c r="GN68" s="252"/>
      <c r="GO68" s="252"/>
      <c r="GP68" s="252"/>
      <c r="GQ68" s="252"/>
      <c r="GR68" s="252"/>
      <c r="GS68" s="252"/>
      <c r="GT68" s="252"/>
      <c r="GU68" s="252"/>
      <c r="GV68" s="252"/>
      <c r="GW68" s="252"/>
      <c r="GX68" s="252"/>
      <c r="GY68" s="252"/>
      <c r="GZ68" s="252"/>
      <c r="HA68" s="252"/>
      <c r="HB68" s="252"/>
      <c r="HC68" s="252"/>
      <c r="HD68" s="252"/>
      <c r="HE68" s="252"/>
      <c r="HF68" s="252"/>
      <c r="HG68" s="252"/>
      <c r="HH68" s="252"/>
    </row>
    <row r="69" spans="1:216" s="272" customFormat="1">
      <c r="A69" s="252"/>
      <c r="B69" s="288"/>
      <c r="C69" s="289"/>
      <c r="D69" s="289"/>
      <c r="E69" s="289"/>
      <c r="F69" s="290"/>
      <c r="G69" s="290"/>
      <c r="H69" s="290"/>
      <c r="I69" s="290"/>
      <c r="J69" s="290"/>
      <c r="K69" s="291"/>
      <c r="L69" s="291"/>
      <c r="M69" s="291"/>
      <c r="N69" s="291"/>
      <c r="O69" s="291"/>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c r="BM69" s="252"/>
      <c r="BN69" s="252"/>
      <c r="BO69" s="252"/>
      <c r="BP69" s="252"/>
      <c r="BQ69" s="252"/>
      <c r="BR69" s="252"/>
      <c r="BS69" s="252"/>
      <c r="BT69" s="252"/>
      <c r="BU69" s="252"/>
      <c r="BV69" s="252"/>
      <c r="BW69" s="252"/>
      <c r="BX69" s="252"/>
      <c r="BY69" s="252"/>
      <c r="BZ69" s="252"/>
      <c r="CA69" s="252"/>
      <c r="CB69" s="252"/>
      <c r="CC69" s="252"/>
      <c r="CD69" s="252"/>
      <c r="CE69" s="252"/>
      <c r="CF69" s="252"/>
      <c r="CG69" s="252"/>
      <c r="CH69" s="252"/>
      <c r="CI69" s="252"/>
      <c r="CJ69" s="252"/>
      <c r="CK69" s="252"/>
      <c r="CL69" s="252"/>
      <c r="CM69" s="252"/>
      <c r="CN69" s="252"/>
      <c r="CO69" s="252"/>
      <c r="CP69" s="252"/>
      <c r="CQ69" s="252"/>
      <c r="CR69" s="252"/>
      <c r="CS69" s="252"/>
      <c r="CT69" s="252"/>
      <c r="CU69" s="252"/>
      <c r="CV69" s="252"/>
      <c r="CW69" s="252"/>
      <c r="CX69" s="252"/>
      <c r="CY69" s="252"/>
      <c r="CZ69" s="252"/>
      <c r="DA69" s="252"/>
      <c r="DB69" s="252"/>
      <c r="DC69" s="252"/>
      <c r="DD69" s="252"/>
      <c r="DE69" s="252"/>
      <c r="DF69" s="252"/>
      <c r="DG69" s="252"/>
      <c r="DH69" s="252"/>
      <c r="DI69" s="252"/>
      <c r="DJ69" s="252"/>
      <c r="DK69" s="252"/>
      <c r="DL69" s="252"/>
      <c r="DM69" s="252"/>
      <c r="DN69" s="252"/>
      <c r="DO69" s="252"/>
      <c r="DP69" s="252"/>
      <c r="DQ69" s="252"/>
      <c r="DR69" s="252"/>
      <c r="DS69" s="252"/>
      <c r="DT69" s="252"/>
      <c r="DU69" s="252"/>
      <c r="DV69" s="252"/>
      <c r="DW69" s="252"/>
      <c r="DX69" s="252"/>
      <c r="DY69" s="252"/>
      <c r="DZ69" s="252"/>
      <c r="EA69" s="252"/>
      <c r="EB69" s="252"/>
      <c r="EC69" s="252"/>
      <c r="ED69" s="252"/>
      <c r="EE69" s="252"/>
      <c r="EF69" s="252"/>
      <c r="EG69" s="252"/>
      <c r="EH69" s="252"/>
      <c r="EI69" s="252"/>
      <c r="EJ69" s="252"/>
      <c r="EK69" s="252"/>
      <c r="EL69" s="252"/>
      <c r="EM69" s="252"/>
      <c r="EN69" s="252"/>
      <c r="EO69" s="252"/>
      <c r="EP69" s="252"/>
      <c r="EQ69" s="252"/>
      <c r="ER69" s="252"/>
      <c r="ES69" s="252"/>
      <c r="ET69" s="252"/>
      <c r="EU69" s="252"/>
      <c r="EV69" s="252"/>
      <c r="EW69" s="252"/>
      <c r="EX69" s="252"/>
      <c r="EY69" s="252"/>
      <c r="EZ69" s="252"/>
      <c r="FA69" s="252"/>
      <c r="FB69" s="252"/>
      <c r="FC69" s="252"/>
      <c r="FD69" s="252"/>
      <c r="FE69" s="252"/>
      <c r="FF69" s="252"/>
      <c r="FG69" s="252"/>
      <c r="FH69" s="252"/>
      <c r="FI69" s="252"/>
      <c r="FJ69" s="252"/>
      <c r="FK69" s="252"/>
      <c r="FL69" s="252"/>
      <c r="FM69" s="252"/>
      <c r="FN69" s="252"/>
      <c r="FO69" s="252"/>
      <c r="FP69" s="252"/>
      <c r="FQ69" s="252"/>
      <c r="FR69" s="252"/>
      <c r="FS69" s="252"/>
      <c r="FT69" s="252"/>
      <c r="FU69" s="252"/>
      <c r="FV69" s="252"/>
      <c r="FW69" s="252"/>
      <c r="FX69" s="252"/>
      <c r="FY69" s="252"/>
      <c r="FZ69" s="252"/>
      <c r="GA69" s="252"/>
      <c r="GB69" s="252"/>
      <c r="GC69" s="252"/>
      <c r="GD69" s="252"/>
      <c r="GE69" s="252"/>
      <c r="GF69" s="252"/>
      <c r="GG69" s="252"/>
      <c r="GH69" s="252"/>
      <c r="GI69" s="252"/>
      <c r="GJ69" s="252"/>
      <c r="GK69" s="252"/>
      <c r="GL69" s="252"/>
      <c r="GM69" s="252"/>
      <c r="GN69" s="252"/>
      <c r="GO69" s="252"/>
      <c r="GP69" s="252"/>
      <c r="GQ69" s="252"/>
      <c r="GR69" s="252"/>
      <c r="GS69" s="252"/>
      <c r="GT69" s="252"/>
      <c r="GU69" s="252"/>
      <c r="GV69" s="252"/>
      <c r="GW69" s="252"/>
      <c r="GX69" s="252"/>
      <c r="GY69" s="252"/>
      <c r="GZ69" s="252"/>
      <c r="HA69" s="252"/>
      <c r="HB69" s="252"/>
      <c r="HC69" s="252"/>
      <c r="HD69" s="252"/>
      <c r="HE69" s="252"/>
      <c r="HF69" s="252"/>
      <c r="HG69" s="252"/>
      <c r="HH69" s="252"/>
    </row>
    <row r="70" spans="1:216" s="272" customFormat="1">
      <c r="A70" s="252"/>
      <c r="B70" s="288"/>
      <c r="C70" s="289"/>
      <c r="D70" s="289"/>
      <c r="E70" s="289"/>
      <c r="F70" s="290"/>
      <c r="G70" s="290"/>
      <c r="H70" s="290"/>
      <c r="I70" s="290"/>
      <c r="J70" s="290"/>
      <c r="K70" s="291"/>
      <c r="L70" s="291"/>
      <c r="M70" s="291"/>
      <c r="N70" s="291"/>
      <c r="O70" s="291"/>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2"/>
      <c r="BR70" s="252"/>
      <c r="BS70" s="252"/>
      <c r="BT70" s="252"/>
      <c r="BU70" s="252"/>
      <c r="BV70" s="252"/>
      <c r="BW70" s="252"/>
      <c r="BX70" s="252"/>
      <c r="BY70" s="252"/>
      <c r="BZ70" s="252"/>
      <c r="CA70" s="252"/>
      <c r="CB70" s="252"/>
      <c r="CC70" s="252"/>
      <c r="CD70" s="252"/>
      <c r="CE70" s="252"/>
      <c r="CF70" s="252"/>
      <c r="CG70" s="252"/>
      <c r="CH70" s="252"/>
      <c r="CI70" s="252"/>
      <c r="CJ70" s="252"/>
      <c r="CK70" s="252"/>
      <c r="CL70" s="252"/>
      <c r="CM70" s="252"/>
      <c r="CN70" s="252"/>
      <c r="CO70" s="252"/>
      <c r="CP70" s="252"/>
      <c r="CQ70" s="252"/>
      <c r="CR70" s="252"/>
      <c r="CS70" s="252"/>
      <c r="CT70" s="252"/>
      <c r="CU70" s="252"/>
      <c r="CV70" s="252"/>
      <c r="CW70" s="252"/>
      <c r="CX70" s="252"/>
      <c r="CY70" s="252"/>
      <c r="CZ70" s="252"/>
      <c r="DA70" s="252"/>
      <c r="DB70" s="252"/>
      <c r="DC70" s="252"/>
      <c r="DD70" s="252"/>
      <c r="DE70" s="252"/>
      <c r="DF70" s="252"/>
      <c r="DG70" s="252"/>
      <c r="DH70" s="252"/>
      <c r="DI70" s="252"/>
      <c r="DJ70" s="252"/>
      <c r="DK70" s="252"/>
      <c r="DL70" s="252"/>
      <c r="DM70" s="252"/>
      <c r="DN70" s="252"/>
      <c r="DO70" s="252"/>
      <c r="DP70" s="252"/>
      <c r="DQ70" s="252"/>
      <c r="DR70" s="252"/>
      <c r="DS70" s="252"/>
      <c r="DT70" s="252"/>
      <c r="DU70" s="252"/>
      <c r="DV70" s="252"/>
      <c r="DW70" s="252"/>
      <c r="DX70" s="252"/>
      <c r="DY70" s="252"/>
      <c r="DZ70" s="252"/>
      <c r="EA70" s="252"/>
      <c r="EB70" s="252"/>
      <c r="EC70" s="252"/>
      <c r="ED70" s="252"/>
      <c r="EE70" s="252"/>
      <c r="EF70" s="252"/>
      <c r="EG70" s="252"/>
      <c r="EH70" s="252"/>
      <c r="EI70" s="252"/>
      <c r="EJ70" s="252"/>
      <c r="EK70" s="252"/>
      <c r="EL70" s="252"/>
      <c r="EM70" s="252"/>
      <c r="EN70" s="252"/>
      <c r="EO70" s="252"/>
      <c r="EP70" s="252"/>
      <c r="EQ70" s="252"/>
      <c r="ER70" s="252"/>
      <c r="ES70" s="252"/>
      <c r="ET70" s="252"/>
      <c r="EU70" s="252"/>
      <c r="EV70" s="252"/>
      <c r="EW70" s="252"/>
      <c r="EX70" s="252"/>
      <c r="EY70" s="252"/>
      <c r="EZ70" s="252"/>
      <c r="FA70" s="252"/>
      <c r="FB70" s="252"/>
      <c r="FC70" s="252"/>
      <c r="FD70" s="252"/>
      <c r="FE70" s="252"/>
      <c r="FF70" s="252"/>
      <c r="FG70" s="252"/>
      <c r="FH70" s="252"/>
      <c r="FI70" s="252"/>
      <c r="FJ70" s="252"/>
      <c r="FK70" s="252"/>
      <c r="FL70" s="252"/>
      <c r="FM70" s="252"/>
      <c r="FN70" s="252"/>
      <c r="FO70" s="252"/>
      <c r="FP70" s="252"/>
      <c r="FQ70" s="252"/>
      <c r="FR70" s="252"/>
      <c r="FS70" s="252"/>
      <c r="FT70" s="252"/>
      <c r="FU70" s="252"/>
      <c r="FV70" s="252"/>
      <c r="FW70" s="252"/>
      <c r="FX70" s="252"/>
      <c r="FY70" s="252"/>
      <c r="FZ70" s="252"/>
      <c r="GA70" s="252"/>
      <c r="GB70" s="252"/>
      <c r="GC70" s="252"/>
      <c r="GD70" s="252"/>
      <c r="GE70" s="252"/>
      <c r="GF70" s="252"/>
      <c r="GG70" s="252"/>
      <c r="GH70" s="252"/>
      <c r="GI70" s="252"/>
      <c r="GJ70" s="252"/>
      <c r="GK70" s="252"/>
      <c r="GL70" s="252"/>
      <c r="GM70" s="252"/>
      <c r="GN70" s="252"/>
      <c r="GO70" s="252"/>
      <c r="GP70" s="252"/>
      <c r="GQ70" s="252"/>
      <c r="GR70" s="252"/>
      <c r="GS70" s="252"/>
      <c r="GT70" s="252"/>
      <c r="GU70" s="252"/>
      <c r="GV70" s="252"/>
      <c r="GW70" s="252"/>
      <c r="GX70" s="252"/>
      <c r="GY70" s="252"/>
      <c r="GZ70" s="252"/>
      <c r="HA70" s="252"/>
      <c r="HB70" s="252"/>
      <c r="HC70" s="252"/>
      <c r="HD70" s="252"/>
      <c r="HE70" s="252"/>
      <c r="HF70" s="252"/>
      <c r="HG70" s="252"/>
      <c r="HH70" s="252"/>
    </row>
    <row r="71" spans="1:216" s="272" customFormat="1">
      <c r="A71" s="252"/>
      <c r="B71" s="288"/>
      <c r="C71" s="289"/>
      <c r="D71" s="289"/>
      <c r="E71" s="289"/>
      <c r="F71" s="290"/>
      <c r="G71" s="290"/>
      <c r="H71" s="290"/>
      <c r="I71" s="290"/>
      <c r="J71" s="290"/>
      <c r="K71" s="291"/>
      <c r="L71" s="291"/>
      <c r="M71" s="291"/>
      <c r="N71" s="291"/>
      <c r="O71" s="291"/>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c r="BM71" s="252"/>
      <c r="BN71" s="252"/>
      <c r="BO71" s="252"/>
      <c r="BP71" s="252"/>
      <c r="BQ71" s="252"/>
      <c r="BR71" s="252"/>
      <c r="BS71" s="252"/>
      <c r="BT71" s="252"/>
      <c r="BU71" s="252"/>
      <c r="BV71" s="252"/>
      <c r="BW71" s="252"/>
      <c r="BX71" s="252"/>
      <c r="BY71" s="252"/>
      <c r="BZ71" s="252"/>
      <c r="CA71" s="252"/>
      <c r="CB71" s="252"/>
      <c r="CC71" s="252"/>
      <c r="CD71" s="252"/>
      <c r="CE71" s="252"/>
      <c r="CF71" s="252"/>
      <c r="CG71" s="252"/>
      <c r="CH71" s="252"/>
      <c r="CI71" s="252"/>
      <c r="CJ71" s="252"/>
      <c r="CK71" s="252"/>
      <c r="CL71" s="252"/>
      <c r="CM71" s="252"/>
      <c r="CN71" s="252"/>
      <c r="CO71" s="252"/>
      <c r="CP71" s="252"/>
      <c r="CQ71" s="252"/>
      <c r="CR71" s="252"/>
      <c r="CS71" s="252"/>
      <c r="CT71" s="252"/>
      <c r="CU71" s="252"/>
      <c r="CV71" s="252"/>
      <c r="CW71" s="252"/>
      <c r="CX71" s="252"/>
      <c r="CY71" s="252"/>
      <c r="CZ71" s="252"/>
      <c r="DA71" s="252"/>
      <c r="DB71" s="252"/>
      <c r="DC71" s="252"/>
      <c r="DD71" s="252"/>
      <c r="DE71" s="252"/>
      <c r="DF71" s="252"/>
      <c r="DG71" s="252"/>
      <c r="DH71" s="252"/>
      <c r="DI71" s="252"/>
      <c r="DJ71" s="252"/>
      <c r="DK71" s="252"/>
      <c r="DL71" s="252"/>
      <c r="DM71" s="252"/>
      <c r="DN71" s="252"/>
      <c r="DO71" s="252"/>
      <c r="DP71" s="252"/>
      <c r="DQ71" s="252"/>
      <c r="DR71" s="252"/>
      <c r="DS71" s="252"/>
      <c r="DT71" s="252"/>
      <c r="DU71" s="252"/>
      <c r="DV71" s="252"/>
      <c r="DW71" s="252"/>
      <c r="DX71" s="252"/>
      <c r="DY71" s="252"/>
      <c r="DZ71" s="252"/>
      <c r="EA71" s="252"/>
      <c r="EB71" s="252"/>
      <c r="EC71" s="252"/>
      <c r="ED71" s="252"/>
      <c r="EE71" s="252"/>
      <c r="EF71" s="252"/>
      <c r="EG71" s="252"/>
      <c r="EH71" s="252"/>
      <c r="EI71" s="252"/>
      <c r="EJ71" s="252"/>
      <c r="EK71" s="252"/>
      <c r="EL71" s="252"/>
      <c r="EM71" s="252"/>
      <c r="EN71" s="252"/>
      <c r="EO71" s="252"/>
      <c r="EP71" s="252"/>
      <c r="EQ71" s="252"/>
      <c r="ER71" s="252"/>
      <c r="ES71" s="252"/>
      <c r="ET71" s="252"/>
      <c r="EU71" s="252"/>
      <c r="EV71" s="252"/>
      <c r="EW71" s="252"/>
      <c r="EX71" s="252"/>
      <c r="EY71" s="252"/>
      <c r="EZ71" s="252"/>
      <c r="FA71" s="252"/>
      <c r="FB71" s="252"/>
      <c r="FC71" s="252"/>
      <c r="FD71" s="252"/>
      <c r="FE71" s="252"/>
      <c r="FF71" s="252"/>
      <c r="FG71" s="252"/>
      <c r="FH71" s="252"/>
      <c r="FI71" s="252"/>
      <c r="FJ71" s="252"/>
      <c r="FK71" s="252"/>
      <c r="FL71" s="252"/>
      <c r="FM71" s="252"/>
      <c r="FN71" s="252"/>
      <c r="FO71" s="252"/>
      <c r="FP71" s="252"/>
      <c r="FQ71" s="252"/>
      <c r="FR71" s="252"/>
      <c r="FS71" s="252"/>
      <c r="FT71" s="252"/>
      <c r="FU71" s="252"/>
      <c r="FV71" s="252"/>
      <c r="FW71" s="252"/>
      <c r="FX71" s="252"/>
      <c r="FY71" s="252"/>
      <c r="FZ71" s="252"/>
      <c r="GA71" s="252"/>
      <c r="GB71" s="252"/>
      <c r="GC71" s="252"/>
      <c r="GD71" s="252"/>
      <c r="GE71" s="252"/>
      <c r="GF71" s="252"/>
      <c r="GG71" s="252"/>
      <c r="GH71" s="252"/>
      <c r="GI71" s="252"/>
      <c r="GJ71" s="252"/>
      <c r="GK71" s="252"/>
      <c r="GL71" s="252"/>
      <c r="GM71" s="252"/>
      <c r="GN71" s="252"/>
      <c r="GO71" s="252"/>
      <c r="GP71" s="252"/>
      <c r="GQ71" s="252"/>
      <c r="GR71" s="252"/>
      <c r="GS71" s="252"/>
      <c r="GT71" s="252"/>
      <c r="GU71" s="252"/>
      <c r="GV71" s="252"/>
      <c r="GW71" s="252"/>
      <c r="GX71" s="252"/>
      <c r="GY71" s="252"/>
      <c r="GZ71" s="252"/>
      <c r="HA71" s="252"/>
      <c r="HB71" s="252"/>
      <c r="HC71" s="252"/>
      <c r="HD71" s="252"/>
      <c r="HE71" s="252"/>
      <c r="HF71" s="252"/>
      <c r="HG71" s="252"/>
      <c r="HH71" s="252"/>
    </row>
    <row r="72" spans="1:216" s="272" customFormat="1">
      <c r="A72" s="252"/>
      <c r="B72" s="288"/>
      <c r="C72" s="289"/>
      <c r="D72" s="289"/>
      <c r="E72" s="289"/>
      <c r="F72" s="290"/>
      <c r="G72" s="290"/>
      <c r="H72" s="290"/>
      <c r="I72" s="290"/>
      <c r="J72" s="290"/>
      <c r="K72" s="291"/>
      <c r="L72" s="291"/>
      <c r="M72" s="291"/>
      <c r="N72" s="291"/>
      <c r="O72" s="291"/>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c r="BM72" s="252"/>
      <c r="BN72" s="252"/>
      <c r="BO72" s="252"/>
      <c r="BP72" s="252"/>
      <c r="BQ72" s="252"/>
      <c r="BR72" s="252"/>
      <c r="BS72" s="252"/>
      <c r="BT72" s="252"/>
      <c r="BU72" s="252"/>
      <c r="BV72" s="252"/>
      <c r="BW72" s="252"/>
      <c r="BX72" s="252"/>
      <c r="BY72" s="252"/>
      <c r="BZ72" s="252"/>
      <c r="CA72" s="252"/>
      <c r="CB72" s="252"/>
      <c r="CC72" s="252"/>
      <c r="CD72" s="252"/>
      <c r="CE72" s="252"/>
      <c r="CF72" s="252"/>
      <c r="CG72" s="252"/>
      <c r="CH72" s="252"/>
      <c r="CI72" s="252"/>
      <c r="CJ72" s="252"/>
      <c r="CK72" s="252"/>
      <c r="CL72" s="252"/>
      <c r="CM72" s="252"/>
      <c r="CN72" s="252"/>
      <c r="CO72" s="252"/>
      <c r="CP72" s="252"/>
      <c r="CQ72" s="252"/>
      <c r="CR72" s="252"/>
      <c r="CS72" s="252"/>
      <c r="CT72" s="252"/>
      <c r="CU72" s="252"/>
      <c r="CV72" s="252"/>
      <c r="CW72" s="252"/>
      <c r="CX72" s="252"/>
      <c r="CY72" s="252"/>
      <c r="CZ72" s="252"/>
      <c r="DA72" s="252"/>
      <c r="DB72" s="252"/>
      <c r="DC72" s="252"/>
      <c r="DD72" s="252"/>
      <c r="DE72" s="252"/>
      <c r="DF72" s="252"/>
      <c r="DG72" s="252"/>
      <c r="DH72" s="252"/>
      <c r="DI72" s="252"/>
      <c r="DJ72" s="252"/>
      <c r="DK72" s="252"/>
      <c r="DL72" s="252"/>
      <c r="DM72" s="252"/>
      <c r="DN72" s="252"/>
      <c r="DO72" s="252"/>
      <c r="DP72" s="252"/>
      <c r="DQ72" s="252"/>
      <c r="DR72" s="252"/>
      <c r="DS72" s="252"/>
      <c r="DT72" s="252"/>
      <c r="DU72" s="252"/>
      <c r="DV72" s="252"/>
      <c r="DW72" s="252"/>
      <c r="DX72" s="252"/>
      <c r="DY72" s="252"/>
      <c r="DZ72" s="252"/>
      <c r="EA72" s="252"/>
      <c r="EB72" s="252"/>
      <c r="EC72" s="252"/>
      <c r="ED72" s="252"/>
      <c r="EE72" s="252"/>
      <c r="EF72" s="252"/>
      <c r="EG72" s="252"/>
      <c r="EH72" s="252"/>
      <c r="EI72" s="252"/>
      <c r="EJ72" s="252"/>
      <c r="EK72" s="252"/>
      <c r="EL72" s="252"/>
      <c r="EM72" s="252"/>
      <c r="EN72" s="252"/>
      <c r="EO72" s="252"/>
      <c r="EP72" s="252"/>
      <c r="EQ72" s="252"/>
      <c r="ER72" s="252"/>
      <c r="ES72" s="252"/>
      <c r="ET72" s="252"/>
      <c r="EU72" s="252"/>
      <c r="EV72" s="252"/>
      <c r="EW72" s="252"/>
      <c r="EX72" s="252"/>
      <c r="EY72" s="252"/>
      <c r="EZ72" s="252"/>
      <c r="FA72" s="252"/>
      <c r="FB72" s="252"/>
      <c r="FC72" s="252"/>
      <c r="FD72" s="252"/>
      <c r="FE72" s="252"/>
      <c r="FF72" s="252"/>
      <c r="FG72" s="252"/>
      <c r="FH72" s="252"/>
      <c r="FI72" s="252"/>
      <c r="FJ72" s="252"/>
      <c r="FK72" s="252"/>
      <c r="FL72" s="252"/>
      <c r="FM72" s="252"/>
      <c r="FN72" s="252"/>
      <c r="FO72" s="252"/>
      <c r="FP72" s="252"/>
      <c r="FQ72" s="252"/>
      <c r="FR72" s="252"/>
      <c r="FS72" s="252"/>
      <c r="FT72" s="252"/>
      <c r="FU72" s="252"/>
      <c r="FV72" s="252"/>
      <c r="FW72" s="252"/>
      <c r="FX72" s="252"/>
      <c r="FY72" s="252"/>
      <c r="FZ72" s="252"/>
      <c r="GA72" s="252"/>
      <c r="GB72" s="252"/>
      <c r="GC72" s="252"/>
      <c r="GD72" s="252"/>
      <c r="GE72" s="252"/>
      <c r="GF72" s="252"/>
      <c r="GG72" s="252"/>
      <c r="GH72" s="252"/>
      <c r="GI72" s="252"/>
      <c r="GJ72" s="252"/>
      <c r="GK72" s="252"/>
      <c r="GL72" s="252"/>
      <c r="GM72" s="252"/>
      <c r="GN72" s="252"/>
      <c r="GO72" s="252"/>
      <c r="GP72" s="252"/>
      <c r="GQ72" s="252"/>
      <c r="GR72" s="252"/>
      <c r="GS72" s="252"/>
      <c r="GT72" s="252"/>
      <c r="GU72" s="252"/>
      <c r="GV72" s="252"/>
      <c r="GW72" s="252"/>
      <c r="GX72" s="252"/>
      <c r="GY72" s="252"/>
      <c r="GZ72" s="252"/>
      <c r="HA72" s="252"/>
      <c r="HB72" s="252"/>
      <c r="HC72" s="252"/>
      <c r="HD72" s="252"/>
      <c r="HE72" s="252"/>
      <c r="HF72" s="252"/>
      <c r="HG72" s="252"/>
      <c r="HH72" s="252"/>
    </row>
    <row r="73" spans="1:216" s="272" customFormat="1">
      <c r="A73" s="252"/>
      <c r="B73" s="288"/>
      <c r="C73" s="289"/>
      <c r="D73" s="289"/>
      <c r="E73" s="289"/>
      <c r="F73" s="290"/>
      <c r="G73" s="290"/>
      <c r="H73" s="290"/>
      <c r="I73" s="290"/>
      <c r="J73" s="290"/>
      <c r="K73" s="291"/>
      <c r="L73" s="291"/>
      <c r="M73" s="291"/>
      <c r="N73" s="291"/>
      <c r="O73" s="291"/>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c r="BN73" s="252"/>
      <c r="BO73" s="252"/>
      <c r="BP73" s="252"/>
      <c r="BQ73" s="252"/>
      <c r="BR73" s="252"/>
      <c r="BS73" s="252"/>
      <c r="BT73" s="252"/>
      <c r="BU73" s="252"/>
      <c r="BV73" s="252"/>
      <c r="BW73" s="252"/>
      <c r="BX73" s="252"/>
      <c r="BY73" s="252"/>
      <c r="BZ73" s="252"/>
      <c r="CA73" s="252"/>
      <c r="CB73" s="252"/>
      <c r="CC73" s="252"/>
      <c r="CD73" s="252"/>
      <c r="CE73" s="252"/>
      <c r="CF73" s="252"/>
      <c r="CG73" s="252"/>
      <c r="CH73" s="252"/>
      <c r="CI73" s="252"/>
      <c r="CJ73" s="252"/>
      <c r="CK73" s="252"/>
      <c r="CL73" s="252"/>
      <c r="CM73" s="252"/>
      <c r="CN73" s="252"/>
      <c r="CO73" s="252"/>
      <c r="CP73" s="252"/>
      <c r="CQ73" s="252"/>
      <c r="CR73" s="252"/>
      <c r="CS73" s="252"/>
      <c r="CT73" s="252"/>
      <c r="CU73" s="252"/>
      <c r="CV73" s="252"/>
      <c r="CW73" s="252"/>
      <c r="CX73" s="252"/>
      <c r="CY73" s="252"/>
      <c r="CZ73" s="252"/>
      <c r="DA73" s="252"/>
      <c r="DB73" s="252"/>
      <c r="DC73" s="252"/>
      <c r="DD73" s="252"/>
      <c r="DE73" s="252"/>
      <c r="DF73" s="252"/>
      <c r="DG73" s="252"/>
      <c r="DH73" s="252"/>
      <c r="DI73" s="252"/>
      <c r="DJ73" s="252"/>
      <c r="DK73" s="252"/>
      <c r="DL73" s="252"/>
      <c r="DM73" s="252"/>
      <c r="DN73" s="252"/>
      <c r="DO73" s="252"/>
      <c r="DP73" s="252"/>
      <c r="DQ73" s="252"/>
      <c r="DR73" s="252"/>
      <c r="DS73" s="252"/>
      <c r="DT73" s="252"/>
      <c r="DU73" s="252"/>
      <c r="DV73" s="252"/>
      <c r="DW73" s="252"/>
      <c r="DX73" s="252"/>
      <c r="DY73" s="252"/>
      <c r="DZ73" s="252"/>
      <c r="EA73" s="252"/>
      <c r="EB73" s="252"/>
      <c r="EC73" s="252"/>
      <c r="ED73" s="252"/>
      <c r="EE73" s="252"/>
      <c r="EF73" s="252"/>
      <c r="EG73" s="252"/>
      <c r="EH73" s="252"/>
      <c r="EI73" s="252"/>
      <c r="EJ73" s="252"/>
      <c r="EK73" s="252"/>
      <c r="EL73" s="252"/>
      <c r="EM73" s="252"/>
      <c r="EN73" s="252"/>
      <c r="EO73" s="252"/>
      <c r="EP73" s="252"/>
      <c r="EQ73" s="252"/>
      <c r="ER73" s="252"/>
      <c r="ES73" s="252"/>
      <c r="ET73" s="252"/>
      <c r="EU73" s="252"/>
      <c r="EV73" s="252"/>
      <c r="EW73" s="252"/>
      <c r="EX73" s="252"/>
      <c r="EY73" s="252"/>
      <c r="EZ73" s="252"/>
      <c r="FA73" s="252"/>
      <c r="FB73" s="252"/>
      <c r="FC73" s="252"/>
      <c r="FD73" s="252"/>
      <c r="FE73" s="252"/>
      <c r="FF73" s="252"/>
      <c r="FG73" s="252"/>
      <c r="FH73" s="252"/>
      <c r="FI73" s="252"/>
      <c r="FJ73" s="252"/>
      <c r="FK73" s="252"/>
      <c r="FL73" s="252"/>
      <c r="FM73" s="252"/>
      <c r="FN73" s="252"/>
      <c r="FO73" s="252"/>
      <c r="FP73" s="252"/>
      <c r="FQ73" s="252"/>
      <c r="FR73" s="252"/>
      <c r="FS73" s="252"/>
      <c r="FT73" s="252"/>
      <c r="FU73" s="252"/>
      <c r="FV73" s="252"/>
      <c r="FW73" s="252"/>
      <c r="FX73" s="252"/>
      <c r="FY73" s="252"/>
      <c r="FZ73" s="252"/>
      <c r="GA73" s="252"/>
      <c r="GB73" s="252"/>
      <c r="GC73" s="252"/>
      <c r="GD73" s="252"/>
      <c r="GE73" s="252"/>
      <c r="GF73" s="252"/>
      <c r="GG73" s="252"/>
      <c r="GH73" s="252"/>
      <c r="GI73" s="252"/>
      <c r="GJ73" s="252"/>
      <c r="GK73" s="252"/>
      <c r="GL73" s="252"/>
      <c r="GM73" s="252"/>
      <c r="GN73" s="252"/>
      <c r="GO73" s="252"/>
      <c r="GP73" s="252"/>
      <c r="GQ73" s="252"/>
      <c r="GR73" s="252"/>
      <c r="GS73" s="252"/>
      <c r="GT73" s="252"/>
      <c r="GU73" s="252"/>
      <c r="GV73" s="252"/>
      <c r="GW73" s="252"/>
      <c r="GX73" s="252"/>
      <c r="GY73" s="252"/>
      <c r="GZ73" s="252"/>
      <c r="HA73" s="252"/>
      <c r="HB73" s="252"/>
      <c r="HC73" s="252"/>
      <c r="HD73" s="252"/>
      <c r="HE73" s="252"/>
      <c r="HF73" s="252"/>
      <c r="HG73" s="252"/>
      <c r="HH73" s="252"/>
    </row>
    <row r="74" spans="1:216" s="272" customFormat="1">
      <c r="A74" s="252"/>
      <c r="B74" s="288"/>
      <c r="C74" s="289"/>
      <c r="D74" s="289"/>
      <c r="E74" s="289"/>
      <c r="F74" s="290"/>
      <c r="G74" s="290"/>
      <c r="H74" s="290"/>
      <c r="I74" s="290"/>
      <c r="J74" s="290"/>
      <c r="K74" s="291"/>
      <c r="L74" s="291"/>
      <c r="M74" s="291"/>
      <c r="N74" s="291"/>
      <c r="O74" s="291"/>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52"/>
      <c r="BF74" s="252"/>
      <c r="BG74" s="252"/>
      <c r="BH74" s="252"/>
      <c r="BI74" s="252"/>
      <c r="BJ74" s="252"/>
      <c r="BK74" s="252"/>
      <c r="BL74" s="252"/>
      <c r="BM74" s="252"/>
      <c r="BN74" s="252"/>
      <c r="BO74" s="252"/>
      <c r="BP74" s="252"/>
      <c r="BQ74" s="252"/>
      <c r="BR74" s="252"/>
      <c r="BS74" s="252"/>
      <c r="BT74" s="252"/>
      <c r="BU74" s="252"/>
      <c r="BV74" s="252"/>
      <c r="BW74" s="252"/>
      <c r="BX74" s="252"/>
      <c r="BY74" s="252"/>
      <c r="BZ74" s="252"/>
      <c r="CA74" s="252"/>
      <c r="CB74" s="252"/>
      <c r="CC74" s="252"/>
      <c r="CD74" s="252"/>
      <c r="CE74" s="252"/>
      <c r="CF74" s="252"/>
      <c r="CG74" s="252"/>
      <c r="CH74" s="252"/>
      <c r="CI74" s="252"/>
      <c r="CJ74" s="252"/>
      <c r="CK74" s="252"/>
      <c r="CL74" s="252"/>
      <c r="CM74" s="252"/>
      <c r="CN74" s="252"/>
      <c r="CO74" s="252"/>
      <c r="CP74" s="252"/>
      <c r="CQ74" s="252"/>
      <c r="CR74" s="252"/>
      <c r="CS74" s="252"/>
      <c r="CT74" s="252"/>
      <c r="CU74" s="252"/>
      <c r="CV74" s="252"/>
      <c r="CW74" s="252"/>
      <c r="CX74" s="252"/>
      <c r="CY74" s="252"/>
      <c r="CZ74" s="252"/>
      <c r="DA74" s="252"/>
      <c r="DB74" s="252"/>
      <c r="DC74" s="252"/>
      <c r="DD74" s="252"/>
      <c r="DE74" s="252"/>
      <c r="DF74" s="252"/>
      <c r="DG74" s="252"/>
      <c r="DH74" s="252"/>
      <c r="DI74" s="252"/>
      <c r="DJ74" s="252"/>
      <c r="DK74" s="252"/>
      <c r="DL74" s="252"/>
      <c r="DM74" s="252"/>
      <c r="DN74" s="252"/>
      <c r="DO74" s="252"/>
      <c r="DP74" s="252"/>
      <c r="DQ74" s="252"/>
      <c r="DR74" s="252"/>
      <c r="DS74" s="252"/>
      <c r="DT74" s="252"/>
      <c r="DU74" s="252"/>
      <c r="DV74" s="252"/>
      <c r="DW74" s="252"/>
      <c r="DX74" s="252"/>
      <c r="DY74" s="252"/>
      <c r="DZ74" s="252"/>
      <c r="EA74" s="252"/>
      <c r="EB74" s="252"/>
      <c r="EC74" s="252"/>
      <c r="ED74" s="252"/>
      <c r="EE74" s="252"/>
      <c r="EF74" s="252"/>
      <c r="EG74" s="252"/>
      <c r="EH74" s="252"/>
      <c r="EI74" s="252"/>
      <c r="EJ74" s="252"/>
      <c r="EK74" s="252"/>
      <c r="EL74" s="252"/>
      <c r="EM74" s="252"/>
      <c r="EN74" s="252"/>
      <c r="EO74" s="252"/>
      <c r="EP74" s="252"/>
      <c r="EQ74" s="252"/>
      <c r="ER74" s="252"/>
      <c r="ES74" s="252"/>
      <c r="ET74" s="252"/>
      <c r="EU74" s="252"/>
      <c r="EV74" s="252"/>
      <c r="EW74" s="252"/>
      <c r="EX74" s="252"/>
      <c r="EY74" s="252"/>
      <c r="EZ74" s="252"/>
      <c r="FA74" s="252"/>
      <c r="FB74" s="252"/>
      <c r="FC74" s="252"/>
      <c r="FD74" s="252"/>
      <c r="FE74" s="252"/>
      <c r="FF74" s="252"/>
      <c r="FG74" s="252"/>
      <c r="FH74" s="252"/>
      <c r="FI74" s="252"/>
      <c r="FJ74" s="252"/>
      <c r="FK74" s="252"/>
      <c r="FL74" s="252"/>
      <c r="FM74" s="252"/>
      <c r="FN74" s="252"/>
      <c r="FO74" s="252"/>
      <c r="FP74" s="252"/>
      <c r="FQ74" s="252"/>
      <c r="FR74" s="252"/>
      <c r="FS74" s="252"/>
      <c r="FT74" s="252"/>
      <c r="FU74" s="252"/>
      <c r="FV74" s="252"/>
      <c r="FW74" s="252"/>
      <c r="FX74" s="252"/>
      <c r="FY74" s="252"/>
      <c r="FZ74" s="252"/>
      <c r="GA74" s="252"/>
      <c r="GB74" s="252"/>
      <c r="GC74" s="252"/>
      <c r="GD74" s="252"/>
      <c r="GE74" s="252"/>
      <c r="GF74" s="252"/>
      <c r="GG74" s="252"/>
      <c r="GH74" s="252"/>
      <c r="GI74" s="252"/>
      <c r="GJ74" s="252"/>
      <c r="GK74" s="252"/>
      <c r="GL74" s="252"/>
      <c r="GM74" s="252"/>
      <c r="GN74" s="252"/>
      <c r="GO74" s="252"/>
      <c r="GP74" s="252"/>
      <c r="GQ74" s="252"/>
      <c r="GR74" s="252"/>
      <c r="GS74" s="252"/>
      <c r="GT74" s="252"/>
      <c r="GU74" s="252"/>
      <c r="GV74" s="252"/>
      <c r="GW74" s="252"/>
      <c r="GX74" s="252"/>
      <c r="GY74" s="252"/>
      <c r="GZ74" s="252"/>
      <c r="HA74" s="252"/>
      <c r="HB74" s="252"/>
      <c r="HC74" s="252"/>
      <c r="HD74" s="252"/>
      <c r="HE74" s="252"/>
      <c r="HF74" s="252"/>
      <c r="HG74" s="252"/>
      <c r="HH74" s="252"/>
    </row>
    <row r="75" spans="1:216" s="272" customFormat="1">
      <c r="A75" s="252"/>
      <c r="B75" s="288"/>
      <c r="C75" s="289"/>
      <c r="D75" s="289"/>
      <c r="E75" s="289"/>
      <c r="F75" s="290"/>
      <c r="G75" s="290"/>
      <c r="H75" s="290"/>
      <c r="I75" s="290"/>
      <c r="J75" s="290"/>
      <c r="K75" s="291"/>
      <c r="L75" s="291"/>
      <c r="M75" s="291"/>
      <c r="N75" s="291"/>
      <c r="O75" s="291"/>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52"/>
      <c r="BB75" s="252"/>
      <c r="BC75" s="252"/>
      <c r="BD75" s="252"/>
      <c r="BE75" s="252"/>
      <c r="BF75" s="252"/>
      <c r="BG75" s="252"/>
      <c r="BH75" s="252"/>
      <c r="BI75" s="252"/>
      <c r="BJ75" s="252"/>
      <c r="BK75" s="252"/>
      <c r="BL75" s="252"/>
      <c r="BM75" s="252"/>
      <c r="BN75" s="252"/>
      <c r="BO75" s="252"/>
      <c r="BP75" s="252"/>
      <c r="BQ75" s="252"/>
      <c r="BR75" s="252"/>
      <c r="BS75" s="252"/>
      <c r="BT75" s="252"/>
      <c r="BU75" s="252"/>
      <c r="BV75" s="252"/>
      <c r="BW75" s="252"/>
      <c r="BX75" s="252"/>
      <c r="BY75" s="252"/>
      <c r="BZ75" s="252"/>
      <c r="CA75" s="252"/>
      <c r="CB75" s="252"/>
      <c r="CC75" s="252"/>
      <c r="CD75" s="252"/>
      <c r="CE75" s="252"/>
      <c r="CF75" s="252"/>
      <c r="CG75" s="252"/>
      <c r="CH75" s="252"/>
      <c r="CI75" s="252"/>
      <c r="CJ75" s="252"/>
      <c r="CK75" s="252"/>
      <c r="CL75" s="252"/>
      <c r="CM75" s="252"/>
      <c r="CN75" s="252"/>
      <c r="CO75" s="252"/>
      <c r="CP75" s="252"/>
      <c r="CQ75" s="252"/>
      <c r="CR75" s="252"/>
      <c r="CS75" s="252"/>
      <c r="CT75" s="252"/>
      <c r="CU75" s="252"/>
      <c r="CV75" s="252"/>
      <c r="CW75" s="252"/>
      <c r="CX75" s="252"/>
      <c r="CY75" s="252"/>
      <c r="CZ75" s="252"/>
      <c r="DA75" s="252"/>
      <c r="DB75" s="252"/>
      <c r="DC75" s="252"/>
      <c r="DD75" s="252"/>
      <c r="DE75" s="252"/>
      <c r="DF75" s="252"/>
      <c r="DG75" s="252"/>
      <c r="DH75" s="252"/>
      <c r="DI75" s="252"/>
      <c r="DJ75" s="252"/>
      <c r="DK75" s="252"/>
      <c r="DL75" s="252"/>
      <c r="DM75" s="252"/>
      <c r="DN75" s="252"/>
      <c r="DO75" s="252"/>
      <c r="DP75" s="252"/>
      <c r="DQ75" s="252"/>
      <c r="DR75" s="252"/>
      <c r="DS75" s="252"/>
      <c r="DT75" s="252"/>
      <c r="DU75" s="252"/>
      <c r="DV75" s="252"/>
      <c r="DW75" s="252"/>
      <c r="DX75" s="252"/>
      <c r="DY75" s="252"/>
      <c r="DZ75" s="252"/>
      <c r="EA75" s="252"/>
      <c r="EB75" s="252"/>
      <c r="EC75" s="252"/>
      <c r="ED75" s="252"/>
      <c r="EE75" s="252"/>
      <c r="EF75" s="252"/>
      <c r="EG75" s="252"/>
      <c r="EH75" s="252"/>
      <c r="EI75" s="252"/>
      <c r="EJ75" s="252"/>
      <c r="EK75" s="252"/>
      <c r="EL75" s="252"/>
      <c r="EM75" s="252"/>
      <c r="EN75" s="252"/>
      <c r="EO75" s="252"/>
      <c r="EP75" s="252"/>
      <c r="EQ75" s="252"/>
      <c r="ER75" s="252"/>
      <c r="ES75" s="252"/>
      <c r="ET75" s="252"/>
      <c r="EU75" s="252"/>
      <c r="EV75" s="252"/>
      <c r="EW75" s="252"/>
      <c r="EX75" s="252"/>
      <c r="EY75" s="252"/>
      <c r="EZ75" s="252"/>
      <c r="FA75" s="252"/>
      <c r="FB75" s="252"/>
      <c r="FC75" s="252"/>
      <c r="FD75" s="252"/>
      <c r="FE75" s="252"/>
      <c r="FF75" s="252"/>
      <c r="FG75" s="252"/>
      <c r="FH75" s="252"/>
      <c r="FI75" s="252"/>
      <c r="FJ75" s="252"/>
      <c r="FK75" s="252"/>
      <c r="FL75" s="252"/>
      <c r="FM75" s="252"/>
      <c r="FN75" s="252"/>
      <c r="FO75" s="252"/>
      <c r="FP75" s="252"/>
      <c r="FQ75" s="252"/>
      <c r="FR75" s="252"/>
      <c r="FS75" s="252"/>
      <c r="FT75" s="252"/>
      <c r="FU75" s="252"/>
      <c r="FV75" s="252"/>
      <c r="FW75" s="252"/>
      <c r="FX75" s="252"/>
      <c r="FY75" s="252"/>
      <c r="FZ75" s="252"/>
      <c r="GA75" s="252"/>
      <c r="GB75" s="252"/>
      <c r="GC75" s="252"/>
      <c r="GD75" s="252"/>
      <c r="GE75" s="252"/>
      <c r="GF75" s="252"/>
      <c r="GG75" s="252"/>
      <c r="GH75" s="252"/>
      <c r="GI75" s="252"/>
      <c r="GJ75" s="252"/>
      <c r="GK75" s="252"/>
      <c r="GL75" s="252"/>
      <c r="GM75" s="252"/>
      <c r="GN75" s="252"/>
      <c r="GO75" s="252"/>
      <c r="GP75" s="252"/>
      <c r="GQ75" s="252"/>
      <c r="GR75" s="252"/>
      <c r="GS75" s="252"/>
      <c r="GT75" s="252"/>
      <c r="GU75" s="252"/>
      <c r="GV75" s="252"/>
      <c r="GW75" s="252"/>
      <c r="GX75" s="252"/>
      <c r="GY75" s="252"/>
      <c r="GZ75" s="252"/>
      <c r="HA75" s="252"/>
      <c r="HB75" s="252"/>
      <c r="HC75" s="252"/>
      <c r="HD75" s="252"/>
      <c r="HE75" s="252"/>
      <c r="HF75" s="252"/>
      <c r="HG75" s="252"/>
      <c r="HH75" s="252"/>
    </row>
    <row r="76" spans="1:216" s="272" customFormat="1">
      <c r="A76" s="252"/>
      <c r="B76" s="288"/>
      <c r="C76" s="289"/>
      <c r="D76" s="289"/>
      <c r="E76" s="289"/>
      <c r="F76" s="290"/>
      <c r="G76" s="290"/>
      <c r="H76" s="290"/>
      <c r="I76" s="290"/>
      <c r="J76" s="290"/>
      <c r="K76" s="291"/>
      <c r="L76" s="291"/>
      <c r="M76" s="291"/>
      <c r="N76" s="291"/>
      <c r="O76" s="291"/>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c r="BM76" s="252"/>
      <c r="BN76" s="252"/>
      <c r="BO76" s="252"/>
      <c r="BP76" s="252"/>
      <c r="BQ76" s="252"/>
      <c r="BR76" s="252"/>
      <c r="BS76" s="252"/>
      <c r="BT76" s="252"/>
      <c r="BU76" s="252"/>
      <c r="BV76" s="252"/>
      <c r="BW76" s="252"/>
      <c r="BX76" s="252"/>
      <c r="BY76" s="252"/>
      <c r="BZ76" s="252"/>
      <c r="CA76" s="252"/>
      <c r="CB76" s="252"/>
      <c r="CC76" s="252"/>
      <c r="CD76" s="252"/>
      <c r="CE76" s="252"/>
      <c r="CF76" s="252"/>
      <c r="CG76" s="252"/>
      <c r="CH76" s="252"/>
      <c r="CI76" s="252"/>
      <c r="CJ76" s="252"/>
      <c r="CK76" s="252"/>
      <c r="CL76" s="252"/>
      <c r="CM76" s="252"/>
      <c r="CN76" s="252"/>
      <c r="CO76" s="252"/>
      <c r="CP76" s="252"/>
      <c r="CQ76" s="252"/>
      <c r="CR76" s="252"/>
      <c r="CS76" s="252"/>
      <c r="CT76" s="252"/>
      <c r="CU76" s="252"/>
      <c r="CV76" s="252"/>
      <c r="CW76" s="252"/>
      <c r="CX76" s="252"/>
      <c r="CY76" s="252"/>
      <c r="CZ76" s="252"/>
      <c r="DA76" s="252"/>
      <c r="DB76" s="252"/>
      <c r="DC76" s="252"/>
      <c r="DD76" s="252"/>
      <c r="DE76" s="252"/>
      <c r="DF76" s="252"/>
      <c r="DG76" s="252"/>
      <c r="DH76" s="252"/>
      <c r="DI76" s="252"/>
      <c r="DJ76" s="252"/>
      <c r="DK76" s="252"/>
      <c r="DL76" s="252"/>
      <c r="DM76" s="252"/>
      <c r="DN76" s="252"/>
      <c r="DO76" s="252"/>
      <c r="DP76" s="252"/>
      <c r="DQ76" s="252"/>
      <c r="DR76" s="252"/>
      <c r="DS76" s="252"/>
      <c r="DT76" s="252"/>
      <c r="DU76" s="252"/>
      <c r="DV76" s="252"/>
      <c r="DW76" s="252"/>
      <c r="DX76" s="252"/>
      <c r="DY76" s="252"/>
      <c r="DZ76" s="252"/>
      <c r="EA76" s="252"/>
      <c r="EB76" s="252"/>
      <c r="EC76" s="252"/>
      <c r="ED76" s="252"/>
      <c r="EE76" s="252"/>
      <c r="EF76" s="252"/>
      <c r="EG76" s="252"/>
      <c r="EH76" s="252"/>
      <c r="EI76" s="252"/>
      <c r="EJ76" s="252"/>
      <c r="EK76" s="252"/>
      <c r="EL76" s="252"/>
      <c r="EM76" s="252"/>
      <c r="EN76" s="252"/>
      <c r="EO76" s="252"/>
      <c r="EP76" s="252"/>
      <c r="EQ76" s="252"/>
      <c r="ER76" s="252"/>
      <c r="ES76" s="252"/>
      <c r="ET76" s="252"/>
      <c r="EU76" s="252"/>
      <c r="EV76" s="252"/>
      <c r="EW76" s="252"/>
      <c r="EX76" s="252"/>
      <c r="EY76" s="252"/>
      <c r="EZ76" s="252"/>
      <c r="FA76" s="252"/>
      <c r="FB76" s="252"/>
      <c r="FC76" s="252"/>
      <c r="FD76" s="252"/>
      <c r="FE76" s="252"/>
      <c r="FF76" s="252"/>
      <c r="FG76" s="252"/>
      <c r="FH76" s="252"/>
      <c r="FI76" s="252"/>
      <c r="FJ76" s="252"/>
      <c r="FK76" s="252"/>
      <c r="FL76" s="252"/>
      <c r="FM76" s="252"/>
      <c r="FN76" s="252"/>
      <c r="FO76" s="252"/>
      <c r="FP76" s="252"/>
      <c r="FQ76" s="252"/>
      <c r="FR76" s="252"/>
      <c r="FS76" s="252"/>
      <c r="FT76" s="252"/>
      <c r="FU76" s="252"/>
      <c r="FV76" s="252"/>
      <c r="FW76" s="252"/>
      <c r="FX76" s="252"/>
      <c r="FY76" s="252"/>
      <c r="FZ76" s="252"/>
      <c r="GA76" s="252"/>
      <c r="GB76" s="252"/>
      <c r="GC76" s="252"/>
      <c r="GD76" s="252"/>
      <c r="GE76" s="252"/>
      <c r="GF76" s="252"/>
      <c r="GG76" s="252"/>
      <c r="GH76" s="252"/>
      <c r="GI76" s="252"/>
      <c r="GJ76" s="252"/>
      <c r="GK76" s="252"/>
      <c r="GL76" s="252"/>
      <c r="GM76" s="252"/>
      <c r="GN76" s="252"/>
      <c r="GO76" s="252"/>
      <c r="GP76" s="252"/>
      <c r="GQ76" s="252"/>
      <c r="GR76" s="252"/>
      <c r="GS76" s="252"/>
      <c r="GT76" s="252"/>
      <c r="GU76" s="252"/>
      <c r="GV76" s="252"/>
      <c r="GW76" s="252"/>
      <c r="GX76" s="252"/>
      <c r="GY76" s="252"/>
      <c r="GZ76" s="252"/>
      <c r="HA76" s="252"/>
      <c r="HB76" s="252"/>
      <c r="HC76" s="252"/>
      <c r="HD76" s="252"/>
      <c r="HE76" s="252"/>
      <c r="HF76" s="252"/>
      <c r="HG76" s="252"/>
      <c r="HH76" s="252"/>
    </row>
    <row r="77" spans="1:216" s="272" customFormat="1">
      <c r="A77" s="252"/>
      <c r="B77" s="288"/>
      <c r="C77" s="289"/>
      <c r="D77" s="289"/>
      <c r="E77" s="289"/>
      <c r="F77" s="290"/>
      <c r="G77" s="290"/>
      <c r="H77" s="290"/>
      <c r="I77" s="290"/>
      <c r="J77" s="290"/>
      <c r="K77" s="291"/>
      <c r="L77" s="291"/>
      <c r="M77" s="291"/>
      <c r="N77" s="291"/>
      <c r="O77" s="291"/>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c r="BM77" s="252"/>
      <c r="BN77" s="252"/>
      <c r="BO77" s="252"/>
      <c r="BP77" s="252"/>
      <c r="BQ77" s="252"/>
      <c r="BR77" s="252"/>
      <c r="BS77" s="252"/>
      <c r="BT77" s="252"/>
      <c r="BU77" s="252"/>
      <c r="BV77" s="252"/>
      <c r="BW77" s="252"/>
      <c r="BX77" s="252"/>
      <c r="BY77" s="252"/>
      <c r="BZ77" s="252"/>
      <c r="CA77" s="252"/>
      <c r="CB77" s="252"/>
      <c r="CC77" s="252"/>
      <c r="CD77" s="252"/>
      <c r="CE77" s="252"/>
      <c r="CF77" s="252"/>
      <c r="CG77" s="252"/>
      <c r="CH77" s="252"/>
      <c r="CI77" s="252"/>
      <c r="CJ77" s="252"/>
      <c r="CK77" s="252"/>
      <c r="CL77" s="252"/>
      <c r="CM77" s="252"/>
      <c r="CN77" s="252"/>
      <c r="CO77" s="252"/>
      <c r="CP77" s="252"/>
      <c r="CQ77" s="252"/>
      <c r="CR77" s="252"/>
      <c r="CS77" s="252"/>
      <c r="CT77" s="252"/>
      <c r="CU77" s="252"/>
      <c r="CV77" s="252"/>
      <c r="CW77" s="252"/>
      <c r="CX77" s="252"/>
      <c r="CY77" s="252"/>
      <c r="CZ77" s="252"/>
      <c r="DA77" s="252"/>
      <c r="DB77" s="252"/>
      <c r="DC77" s="252"/>
      <c r="DD77" s="252"/>
      <c r="DE77" s="252"/>
      <c r="DF77" s="252"/>
      <c r="DG77" s="252"/>
      <c r="DH77" s="252"/>
      <c r="DI77" s="252"/>
      <c r="DJ77" s="252"/>
      <c r="DK77" s="252"/>
      <c r="DL77" s="252"/>
      <c r="DM77" s="252"/>
      <c r="DN77" s="252"/>
      <c r="DO77" s="252"/>
      <c r="DP77" s="252"/>
      <c r="DQ77" s="252"/>
      <c r="DR77" s="252"/>
      <c r="DS77" s="252"/>
      <c r="DT77" s="252"/>
      <c r="DU77" s="252"/>
      <c r="DV77" s="252"/>
      <c r="DW77" s="252"/>
      <c r="DX77" s="252"/>
      <c r="DY77" s="252"/>
      <c r="DZ77" s="252"/>
      <c r="EA77" s="252"/>
      <c r="EB77" s="252"/>
      <c r="EC77" s="252"/>
      <c r="ED77" s="252"/>
      <c r="EE77" s="252"/>
      <c r="EF77" s="252"/>
      <c r="EG77" s="252"/>
      <c r="EH77" s="252"/>
      <c r="EI77" s="252"/>
      <c r="EJ77" s="252"/>
      <c r="EK77" s="252"/>
      <c r="EL77" s="252"/>
      <c r="EM77" s="252"/>
      <c r="EN77" s="252"/>
      <c r="EO77" s="252"/>
      <c r="EP77" s="252"/>
      <c r="EQ77" s="252"/>
      <c r="ER77" s="252"/>
      <c r="ES77" s="252"/>
      <c r="ET77" s="252"/>
      <c r="EU77" s="252"/>
      <c r="EV77" s="252"/>
      <c r="EW77" s="252"/>
      <c r="EX77" s="252"/>
      <c r="EY77" s="252"/>
      <c r="EZ77" s="252"/>
      <c r="FA77" s="252"/>
      <c r="FB77" s="252"/>
      <c r="FC77" s="252"/>
      <c r="FD77" s="252"/>
      <c r="FE77" s="252"/>
      <c r="FF77" s="252"/>
      <c r="FG77" s="252"/>
      <c r="FH77" s="252"/>
      <c r="FI77" s="252"/>
      <c r="FJ77" s="252"/>
      <c r="FK77" s="252"/>
      <c r="FL77" s="252"/>
      <c r="FM77" s="252"/>
      <c r="FN77" s="252"/>
      <c r="FO77" s="252"/>
      <c r="FP77" s="252"/>
      <c r="FQ77" s="252"/>
      <c r="FR77" s="252"/>
      <c r="FS77" s="252"/>
      <c r="FT77" s="252"/>
      <c r="FU77" s="252"/>
      <c r="FV77" s="252"/>
      <c r="FW77" s="252"/>
      <c r="FX77" s="252"/>
      <c r="FY77" s="252"/>
      <c r="FZ77" s="252"/>
      <c r="GA77" s="252"/>
      <c r="GB77" s="252"/>
      <c r="GC77" s="252"/>
      <c r="GD77" s="252"/>
      <c r="GE77" s="252"/>
      <c r="GF77" s="252"/>
      <c r="GG77" s="252"/>
      <c r="GH77" s="252"/>
      <c r="GI77" s="252"/>
      <c r="GJ77" s="252"/>
      <c r="GK77" s="252"/>
      <c r="GL77" s="252"/>
      <c r="GM77" s="252"/>
      <c r="GN77" s="252"/>
      <c r="GO77" s="252"/>
      <c r="GP77" s="252"/>
      <c r="GQ77" s="252"/>
      <c r="GR77" s="252"/>
      <c r="GS77" s="252"/>
      <c r="GT77" s="252"/>
      <c r="GU77" s="252"/>
      <c r="GV77" s="252"/>
      <c r="GW77" s="252"/>
      <c r="GX77" s="252"/>
      <c r="GY77" s="252"/>
      <c r="GZ77" s="252"/>
      <c r="HA77" s="252"/>
      <c r="HB77" s="252"/>
      <c r="HC77" s="252"/>
      <c r="HD77" s="252"/>
      <c r="HE77" s="252"/>
      <c r="HF77" s="252"/>
      <c r="HG77" s="252"/>
      <c r="HH77" s="252"/>
    </row>
    <row r="78" spans="1:216" s="272" customFormat="1">
      <c r="A78" s="252"/>
      <c r="B78" s="288"/>
      <c r="C78" s="289"/>
      <c r="D78" s="289"/>
      <c r="E78" s="289"/>
      <c r="F78" s="290"/>
      <c r="G78" s="290"/>
      <c r="H78" s="290"/>
      <c r="I78" s="290"/>
      <c r="J78" s="290"/>
      <c r="K78" s="291"/>
      <c r="L78" s="291"/>
      <c r="M78" s="291"/>
      <c r="N78" s="291"/>
      <c r="O78" s="291"/>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c r="BM78" s="252"/>
      <c r="BN78" s="252"/>
      <c r="BO78" s="252"/>
      <c r="BP78" s="252"/>
      <c r="BQ78" s="252"/>
      <c r="BR78" s="252"/>
      <c r="BS78" s="252"/>
      <c r="BT78" s="252"/>
      <c r="BU78" s="252"/>
      <c r="BV78" s="252"/>
      <c r="BW78" s="252"/>
      <c r="BX78" s="252"/>
      <c r="BY78" s="252"/>
      <c r="BZ78" s="252"/>
      <c r="CA78" s="252"/>
      <c r="CB78" s="252"/>
      <c r="CC78" s="252"/>
      <c r="CD78" s="252"/>
      <c r="CE78" s="252"/>
      <c r="CF78" s="252"/>
      <c r="CG78" s="252"/>
      <c r="CH78" s="252"/>
      <c r="CI78" s="252"/>
      <c r="CJ78" s="252"/>
      <c r="CK78" s="252"/>
      <c r="CL78" s="252"/>
      <c r="CM78" s="252"/>
      <c r="CN78" s="252"/>
      <c r="CO78" s="252"/>
      <c r="CP78" s="252"/>
      <c r="CQ78" s="252"/>
      <c r="CR78" s="252"/>
      <c r="CS78" s="252"/>
      <c r="CT78" s="252"/>
      <c r="CU78" s="252"/>
      <c r="CV78" s="252"/>
      <c r="CW78" s="252"/>
      <c r="CX78" s="252"/>
      <c r="CY78" s="252"/>
      <c r="CZ78" s="252"/>
      <c r="DA78" s="252"/>
      <c r="DB78" s="252"/>
      <c r="DC78" s="252"/>
      <c r="DD78" s="252"/>
      <c r="DE78" s="252"/>
      <c r="DF78" s="252"/>
      <c r="DG78" s="252"/>
      <c r="DH78" s="252"/>
      <c r="DI78" s="252"/>
      <c r="DJ78" s="252"/>
      <c r="DK78" s="252"/>
      <c r="DL78" s="252"/>
      <c r="DM78" s="252"/>
      <c r="DN78" s="252"/>
      <c r="DO78" s="252"/>
      <c r="DP78" s="252"/>
      <c r="DQ78" s="252"/>
      <c r="DR78" s="252"/>
      <c r="DS78" s="252"/>
      <c r="DT78" s="252"/>
      <c r="DU78" s="252"/>
      <c r="DV78" s="252"/>
      <c r="DW78" s="252"/>
      <c r="DX78" s="252"/>
      <c r="DY78" s="252"/>
      <c r="DZ78" s="252"/>
      <c r="EA78" s="252"/>
      <c r="EB78" s="252"/>
      <c r="EC78" s="252"/>
      <c r="ED78" s="252"/>
      <c r="EE78" s="252"/>
      <c r="EF78" s="252"/>
      <c r="EG78" s="252"/>
      <c r="EH78" s="252"/>
      <c r="EI78" s="252"/>
      <c r="EJ78" s="252"/>
      <c r="EK78" s="252"/>
      <c r="EL78" s="252"/>
      <c r="EM78" s="252"/>
      <c r="EN78" s="252"/>
      <c r="EO78" s="252"/>
      <c r="EP78" s="252"/>
      <c r="EQ78" s="252"/>
      <c r="ER78" s="252"/>
      <c r="ES78" s="252"/>
      <c r="ET78" s="252"/>
      <c r="EU78" s="252"/>
      <c r="EV78" s="252"/>
      <c r="EW78" s="252"/>
      <c r="EX78" s="252"/>
      <c r="EY78" s="252"/>
      <c r="EZ78" s="252"/>
      <c r="FA78" s="252"/>
      <c r="FB78" s="252"/>
      <c r="FC78" s="252"/>
      <c r="FD78" s="252"/>
      <c r="FE78" s="252"/>
      <c r="FF78" s="252"/>
      <c r="FG78" s="252"/>
      <c r="FH78" s="252"/>
      <c r="FI78" s="252"/>
      <c r="FJ78" s="252"/>
      <c r="FK78" s="252"/>
      <c r="FL78" s="252"/>
      <c r="FM78" s="252"/>
      <c r="FN78" s="252"/>
      <c r="FO78" s="252"/>
      <c r="FP78" s="252"/>
      <c r="FQ78" s="252"/>
      <c r="FR78" s="252"/>
      <c r="FS78" s="252"/>
      <c r="FT78" s="252"/>
      <c r="FU78" s="252"/>
      <c r="FV78" s="252"/>
      <c r="FW78" s="252"/>
      <c r="FX78" s="252"/>
      <c r="FY78" s="252"/>
      <c r="FZ78" s="252"/>
      <c r="GA78" s="252"/>
      <c r="GB78" s="252"/>
      <c r="GC78" s="252"/>
      <c r="GD78" s="252"/>
      <c r="GE78" s="252"/>
      <c r="GF78" s="252"/>
      <c r="GG78" s="252"/>
      <c r="GH78" s="252"/>
      <c r="GI78" s="252"/>
      <c r="GJ78" s="252"/>
      <c r="GK78" s="252"/>
      <c r="GL78" s="252"/>
      <c r="GM78" s="252"/>
      <c r="GN78" s="252"/>
      <c r="GO78" s="252"/>
      <c r="GP78" s="252"/>
      <c r="GQ78" s="252"/>
      <c r="GR78" s="252"/>
      <c r="GS78" s="252"/>
      <c r="GT78" s="252"/>
      <c r="GU78" s="252"/>
      <c r="GV78" s="252"/>
      <c r="GW78" s="252"/>
      <c r="GX78" s="252"/>
      <c r="GY78" s="252"/>
      <c r="GZ78" s="252"/>
      <c r="HA78" s="252"/>
      <c r="HB78" s="252"/>
      <c r="HC78" s="252"/>
      <c r="HD78" s="252"/>
      <c r="HE78" s="252"/>
      <c r="HF78" s="252"/>
      <c r="HG78" s="252"/>
      <c r="HH78" s="252"/>
    </row>
    <row r="79" spans="1:216" s="272" customFormat="1">
      <c r="A79" s="252"/>
      <c r="B79" s="288"/>
      <c r="C79" s="289"/>
      <c r="D79" s="289"/>
      <c r="E79" s="289"/>
      <c r="F79" s="290"/>
      <c r="G79" s="290"/>
      <c r="H79" s="290"/>
      <c r="I79" s="290"/>
      <c r="J79" s="290"/>
      <c r="K79" s="291"/>
      <c r="L79" s="291"/>
      <c r="M79" s="291"/>
      <c r="N79" s="291"/>
      <c r="O79" s="291"/>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c r="BM79" s="252"/>
      <c r="BN79" s="252"/>
      <c r="BO79" s="252"/>
      <c r="BP79" s="252"/>
      <c r="BQ79" s="252"/>
      <c r="BR79" s="252"/>
      <c r="BS79" s="252"/>
      <c r="BT79" s="252"/>
      <c r="BU79" s="252"/>
      <c r="BV79" s="252"/>
      <c r="BW79" s="252"/>
      <c r="BX79" s="252"/>
      <c r="BY79" s="252"/>
      <c r="BZ79" s="252"/>
      <c r="CA79" s="252"/>
      <c r="CB79" s="252"/>
      <c r="CC79" s="252"/>
      <c r="CD79" s="252"/>
      <c r="CE79" s="252"/>
      <c r="CF79" s="252"/>
      <c r="CG79" s="252"/>
      <c r="CH79" s="252"/>
      <c r="CI79" s="252"/>
      <c r="CJ79" s="252"/>
      <c r="CK79" s="252"/>
      <c r="CL79" s="252"/>
      <c r="CM79" s="252"/>
      <c r="CN79" s="252"/>
      <c r="CO79" s="252"/>
      <c r="CP79" s="252"/>
      <c r="CQ79" s="252"/>
      <c r="CR79" s="252"/>
      <c r="CS79" s="252"/>
      <c r="CT79" s="252"/>
      <c r="CU79" s="252"/>
      <c r="CV79" s="252"/>
      <c r="CW79" s="252"/>
      <c r="CX79" s="252"/>
      <c r="CY79" s="252"/>
      <c r="CZ79" s="252"/>
      <c r="DA79" s="252"/>
      <c r="DB79" s="252"/>
      <c r="DC79" s="252"/>
      <c r="DD79" s="252"/>
      <c r="DE79" s="252"/>
      <c r="DF79" s="252"/>
      <c r="DG79" s="252"/>
      <c r="DH79" s="252"/>
      <c r="DI79" s="252"/>
      <c r="DJ79" s="252"/>
      <c r="DK79" s="252"/>
      <c r="DL79" s="252"/>
      <c r="DM79" s="252"/>
      <c r="DN79" s="252"/>
      <c r="DO79" s="252"/>
      <c r="DP79" s="252"/>
      <c r="DQ79" s="252"/>
      <c r="DR79" s="252"/>
      <c r="DS79" s="252"/>
      <c r="DT79" s="252"/>
      <c r="DU79" s="252"/>
      <c r="DV79" s="252"/>
      <c r="DW79" s="252"/>
      <c r="DX79" s="252"/>
      <c r="DY79" s="252"/>
      <c r="DZ79" s="252"/>
      <c r="EA79" s="252"/>
      <c r="EB79" s="252"/>
      <c r="EC79" s="252"/>
      <c r="ED79" s="252"/>
      <c r="EE79" s="252"/>
      <c r="EF79" s="252"/>
      <c r="EG79" s="252"/>
      <c r="EH79" s="252"/>
      <c r="EI79" s="252"/>
      <c r="EJ79" s="252"/>
      <c r="EK79" s="252"/>
      <c r="EL79" s="252"/>
      <c r="EM79" s="252"/>
      <c r="EN79" s="252"/>
      <c r="EO79" s="252"/>
      <c r="EP79" s="252"/>
      <c r="EQ79" s="252"/>
      <c r="ER79" s="252"/>
      <c r="ES79" s="252"/>
      <c r="ET79" s="252"/>
      <c r="EU79" s="252"/>
      <c r="EV79" s="252"/>
      <c r="EW79" s="252"/>
      <c r="EX79" s="252"/>
      <c r="EY79" s="252"/>
      <c r="EZ79" s="252"/>
      <c r="FA79" s="252"/>
      <c r="FB79" s="252"/>
      <c r="FC79" s="252"/>
      <c r="FD79" s="252"/>
      <c r="FE79" s="252"/>
      <c r="FF79" s="252"/>
      <c r="FG79" s="252"/>
      <c r="FH79" s="252"/>
      <c r="FI79" s="252"/>
      <c r="FJ79" s="252"/>
      <c r="FK79" s="252"/>
      <c r="FL79" s="252"/>
      <c r="FM79" s="252"/>
      <c r="FN79" s="252"/>
      <c r="FO79" s="252"/>
      <c r="FP79" s="252"/>
      <c r="FQ79" s="252"/>
      <c r="FR79" s="252"/>
      <c r="FS79" s="252"/>
      <c r="FT79" s="252"/>
      <c r="FU79" s="252"/>
      <c r="FV79" s="252"/>
      <c r="FW79" s="252"/>
      <c r="FX79" s="252"/>
      <c r="FY79" s="252"/>
      <c r="FZ79" s="252"/>
      <c r="GA79" s="252"/>
      <c r="GB79" s="252"/>
      <c r="GC79" s="252"/>
      <c r="GD79" s="252"/>
      <c r="GE79" s="252"/>
      <c r="GF79" s="252"/>
      <c r="GG79" s="252"/>
      <c r="GH79" s="252"/>
      <c r="GI79" s="252"/>
      <c r="GJ79" s="252"/>
      <c r="GK79" s="252"/>
      <c r="GL79" s="252"/>
      <c r="GM79" s="252"/>
      <c r="GN79" s="252"/>
      <c r="GO79" s="252"/>
      <c r="GP79" s="252"/>
      <c r="GQ79" s="252"/>
      <c r="GR79" s="252"/>
      <c r="GS79" s="252"/>
      <c r="GT79" s="252"/>
      <c r="GU79" s="252"/>
      <c r="GV79" s="252"/>
      <c r="GW79" s="252"/>
      <c r="GX79" s="252"/>
      <c r="GY79" s="252"/>
      <c r="GZ79" s="252"/>
      <c r="HA79" s="252"/>
      <c r="HB79" s="252"/>
      <c r="HC79" s="252"/>
      <c r="HD79" s="252"/>
      <c r="HE79" s="252"/>
      <c r="HF79" s="252"/>
      <c r="HG79" s="252"/>
      <c r="HH79" s="252"/>
    </row>
    <row r="80" spans="1:216" s="272" customFormat="1">
      <c r="A80" s="252"/>
      <c r="B80" s="288"/>
      <c r="C80" s="289"/>
      <c r="D80" s="289"/>
      <c r="E80" s="289"/>
      <c r="F80" s="290"/>
      <c r="G80" s="290"/>
      <c r="H80" s="290"/>
      <c r="I80" s="290"/>
      <c r="J80" s="290"/>
      <c r="K80" s="291"/>
      <c r="L80" s="291"/>
      <c r="M80" s="291"/>
      <c r="N80" s="291"/>
      <c r="O80" s="291"/>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c r="BM80" s="252"/>
      <c r="BN80" s="252"/>
      <c r="BO80" s="252"/>
      <c r="BP80" s="252"/>
      <c r="BQ80" s="252"/>
      <c r="BR80" s="252"/>
      <c r="BS80" s="252"/>
      <c r="BT80" s="252"/>
      <c r="BU80" s="252"/>
      <c r="BV80" s="252"/>
      <c r="BW80" s="252"/>
      <c r="BX80" s="252"/>
      <c r="BY80" s="252"/>
      <c r="BZ80" s="252"/>
      <c r="CA80" s="252"/>
      <c r="CB80" s="252"/>
      <c r="CC80" s="252"/>
      <c r="CD80" s="252"/>
      <c r="CE80" s="252"/>
      <c r="CF80" s="252"/>
      <c r="CG80" s="252"/>
      <c r="CH80" s="252"/>
      <c r="CI80" s="252"/>
      <c r="CJ80" s="252"/>
      <c r="CK80" s="252"/>
      <c r="CL80" s="252"/>
      <c r="CM80" s="252"/>
      <c r="CN80" s="252"/>
      <c r="CO80" s="252"/>
      <c r="CP80" s="252"/>
      <c r="CQ80" s="252"/>
      <c r="CR80" s="252"/>
      <c r="CS80" s="252"/>
      <c r="CT80" s="252"/>
      <c r="CU80" s="252"/>
      <c r="CV80" s="252"/>
      <c r="CW80" s="252"/>
      <c r="CX80" s="252"/>
      <c r="CY80" s="252"/>
      <c r="CZ80" s="252"/>
      <c r="DA80" s="252"/>
      <c r="DB80" s="252"/>
      <c r="DC80" s="252"/>
      <c r="DD80" s="252"/>
      <c r="DE80" s="252"/>
      <c r="DF80" s="252"/>
      <c r="DG80" s="252"/>
      <c r="DH80" s="252"/>
      <c r="DI80" s="252"/>
      <c r="DJ80" s="252"/>
      <c r="DK80" s="252"/>
      <c r="DL80" s="252"/>
      <c r="DM80" s="252"/>
      <c r="DN80" s="252"/>
      <c r="DO80" s="252"/>
      <c r="DP80" s="252"/>
      <c r="DQ80" s="252"/>
      <c r="DR80" s="252"/>
      <c r="DS80" s="252"/>
      <c r="DT80" s="252"/>
      <c r="DU80" s="252"/>
      <c r="DV80" s="252"/>
      <c r="DW80" s="252"/>
      <c r="DX80" s="252"/>
      <c r="DY80" s="252"/>
      <c r="DZ80" s="252"/>
      <c r="EA80" s="252"/>
      <c r="EB80" s="252"/>
      <c r="EC80" s="252"/>
      <c r="ED80" s="252"/>
      <c r="EE80" s="252"/>
      <c r="EF80" s="252"/>
      <c r="EG80" s="252"/>
      <c r="EH80" s="252"/>
      <c r="EI80" s="252"/>
      <c r="EJ80" s="252"/>
      <c r="EK80" s="252"/>
      <c r="EL80" s="252"/>
      <c r="EM80" s="252"/>
      <c r="EN80" s="252"/>
      <c r="EO80" s="252"/>
      <c r="EP80" s="252"/>
      <c r="EQ80" s="252"/>
      <c r="ER80" s="252"/>
      <c r="ES80" s="252"/>
      <c r="ET80" s="252"/>
      <c r="EU80" s="252"/>
      <c r="EV80" s="252"/>
      <c r="EW80" s="252"/>
      <c r="EX80" s="252"/>
      <c r="EY80" s="252"/>
      <c r="EZ80" s="252"/>
      <c r="FA80" s="252"/>
      <c r="FB80" s="252"/>
      <c r="FC80" s="252"/>
      <c r="FD80" s="252"/>
      <c r="FE80" s="252"/>
      <c r="FF80" s="252"/>
      <c r="FG80" s="252"/>
      <c r="FH80" s="252"/>
      <c r="FI80" s="252"/>
      <c r="FJ80" s="252"/>
      <c r="FK80" s="252"/>
      <c r="FL80" s="252"/>
      <c r="FM80" s="252"/>
      <c r="FN80" s="252"/>
      <c r="FO80" s="252"/>
      <c r="FP80" s="252"/>
      <c r="FQ80" s="252"/>
      <c r="FR80" s="252"/>
      <c r="FS80" s="252"/>
      <c r="FT80" s="252"/>
      <c r="FU80" s="252"/>
      <c r="FV80" s="252"/>
      <c r="FW80" s="252"/>
      <c r="FX80" s="252"/>
      <c r="FY80" s="252"/>
      <c r="FZ80" s="252"/>
      <c r="GA80" s="252"/>
      <c r="GB80" s="252"/>
      <c r="GC80" s="252"/>
      <c r="GD80" s="252"/>
      <c r="GE80" s="252"/>
      <c r="GF80" s="252"/>
      <c r="GG80" s="252"/>
      <c r="GH80" s="252"/>
      <c r="GI80" s="252"/>
      <c r="GJ80" s="252"/>
      <c r="GK80" s="252"/>
      <c r="GL80" s="252"/>
      <c r="GM80" s="252"/>
      <c r="GN80" s="252"/>
      <c r="GO80" s="252"/>
      <c r="GP80" s="252"/>
      <c r="GQ80" s="252"/>
      <c r="GR80" s="252"/>
      <c r="GS80" s="252"/>
      <c r="GT80" s="252"/>
      <c r="GU80" s="252"/>
      <c r="GV80" s="252"/>
      <c r="GW80" s="252"/>
      <c r="GX80" s="252"/>
      <c r="GY80" s="252"/>
      <c r="GZ80" s="252"/>
      <c r="HA80" s="252"/>
      <c r="HB80" s="252"/>
      <c r="HC80" s="252"/>
      <c r="HD80" s="252"/>
      <c r="HE80" s="252"/>
      <c r="HF80" s="252"/>
      <c r="HG80" s="252"/>
      <c r="HH80" s="252"/>
    </row>
    <row r="81" spans="1:216" s="272" customFormat="1">
      <c r="A81" s="252"/>
      <c r="B81" s="288"/>
      <c r="C81" s="289"/>
      <c r="D81" s="289"/>
      <c r="E81" s="289"/>
      <c r="F81" s="290"/>
      <c r="G81" s="290"/>
      <c r="H81" s="290"/>
      <c r="I81" s="290"/>
      <c r="J81" s="290"/>
      <c r="K81" s="291"/>
      <c r="L81" s="291"/>
      <c r="M81" s="291"/>
      <c r="N81" s="291"/>
      <c r="O81" s="291"/>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2"/>
      <c r="BO81" s="252"/>
      <c r="BP81" s="252"/>
      <c r="BQ81" s="252"/>
      <c r="BR81" s="252"/>
      <c r="BS81" s="252"/>
      <c r="BT81" s="252"/>
      <c r="BU81" s="252"/>
      <c r="BV81" s="252"/>
      <c r="BW81" s="252"/>
      <c r="BX81" s="252"/>
      <c r="BY81" s="252"/>
      <c r="BZ81" s="252"/>
      <c r="CA81" s="252"/>
      <c r="CB81" s="252"/>
      <c r="CC81" s="252"/>
      <c r="CD81" s="252"/>
      <c r="CE81" s="252"/>
      <c r="CF81" s="252"/>
      <c r="CG81" s="252"/>
      <c r="CH81" s="252"/>
      <c r="CI81" s="252"/>
      <c r="CJ81" s="252"/>
      <c r="CK81" s="252"/>
      <c r="CL81" s="252"/>
      <c r="CM81" s="252"/>
      <c r="CN81" s="252"/>
      <c r="CO81" s="252"/>
      <c r="CP81" s="252"/>
      <c r="CQ81" s="252"/>
      <c r="CR81" s="252"/>
      <c r="CS81" s="252"/>
      <c r="CT81" s="252"/>
      <c r="CU81" s="252"/>
      <c r="CV81" s="252"/>
      <c r="CW81" s="252"/>
      <c r="CX81" s="252"/>
      <c r="CY81" s="252"/>
      <c r="CZ81" s="252"/>
      <c r="DA81" s="252"/>
      <c r="DB81" s="252"/>
      <c r="DC81" s="252"/>
      <c r="DD81" s="252"/>
      <c r="DE81" s="252"/>
      <c r="DF81" s="252"/>
      <c r="DG81" s="252"/>
      <c r="DH81" s="252"/>
      <c r="DI81" s="252"/>
      <c r="DJ81" s="252"/>
      <c r="DK81" s="252"/>
      <c r="DL81" s="252"/>
      <c r="DM81" s="252"/>
      <c r="DN81" s="252"/>
      <c r="DO81" s="252"/>
      <c r="DP81" s="252"/>
      <c r="DQ81" s="252"/>
      <c r="DR81" s="252"/>
      <c r="DS81" s="252"/>
      <c r="DT81" s="252"/>
      <c r="DU81" s="252"/>
      <c r="DV81" s="252"/>
      <c r="DW81" s="252"/>
      <c r="DX81" s="252"/>
      <c r="DY81" s="252"/>
      <c r="DZ81" s="252"/>
      <c r="EA81" s="252"/>
      <c r="EB81" s="252"/>
      <c r="EC81" s="252"/>
      <c r="ED81" s="252"/>
      <c r="EE81" s="252"/>
      <c r="EF81" s="252"/>
      <c r="EG81" s="252"/>
      <c r="EH81" s="252"/>
      <c r="EI81" s="252"/>
      <c r="EJ81" s="252"/>
      <c r="EK81" s="252"/>
      <c r="EL81" s="252"/>
      <c r="EM81" s="252"/>
      <c r="EN81" s="252"/>
      <c r="EO81" s="252"/>
      <c r="EP81" s="252"/>
      <c r="EQ81" s="252"/>
      <c r="ER81" s="252"/>
      <c r="ES81" s="252"/>
      <c r="ET81" s="252"/>
      <c r="EU81" s="252"/>
      <c r="EV81" s="252"/>
      <c r="EW81" s="252"/>
      <c r="EX81" s="252"/>
      <c r="EY81" s="252"/>
      <c r="EZ81" s="252"/>
      <c r="FA81" s="252"/>
      <c r="FB81" s="252"/>
      <c r="FC81" s="252"/>
      <c r="FD81" s="252"/>
      <c r="FE81" s="252"/>
      <c r="FF81" s="252"/>
      <c r="FG81" s="252"/>
      <c r="FH81" s="252"/>
      <c r="FI81" s="252"/>
      <c r="FJ81" s="252"/>
      <c r="FK81" s="252"/>
      <c r="FL81" s="252"/>
      <c r="FM81" s="252"/>
      <c r="FN81" s="252"/>
      <c r="FO81" s="252"/>
      <c r="FP81" s="252"/>
      <c r="FQ81" s="252"/>
      <c r="FR81" s="252"/>
      <c r="FS81" s="252"/>
      <c r="FT81" s="252"/>
      <c r="FU81" s="252"/>
      <c r="FV81" s="252"/>
      <c r="FW81" s="252"/>
      <c r="FX81" s="252"/>
      <c r="FY81" s="252"/>
      <c r="FZ81" s="252"/>
      <c r="GA81" s="252"/>
      <c r="GB81" s="252"/>
      <c r="GC81" s="252"/>
      <c r="GD81" s="252"/>
      <c r="GE81" s="252"/>
      <c r="GF81" s="252"/>
      <c r="GG81" s="252"/>
      <c r="GH81" s="252"/>
      <c r="GI81" s="252"/>
      <c r="GJ81" s="252"/>
      <c r="GK81" s="252"/>
      <c r="GL81" s="252"/>
      <c r="GM81" s="252"/>
      <c r="GN81" s="252"/>
      <c r="GO81" s="252"/>
      <c r="GP81" s="252"/>
      <c r="GQ81" s="252"/>
      <c r="GR81" s="252"/>
      <c r="GS81" s="252"/>
      <c r="GT81" s="252"/>
      <c r="GU81" s="252"/>
      <c r="GV81" s="252"/>
      <c r="GW81" s="252"/>
      <c r="GX81" s="252"/>
      <c r="GY81" s="252"/>
      <c r="GZ81" s="252"/>
      <c r="HA81" s="252"/>
      <c r="HB81" s="252"/>
      <c r="HC81" s="252"/>
      <c r="HD81" s="252"/>
      <c r="HE81" s="252"/>
      <c r="HF81" s="252"/>
      <c r="HG81" s="252"/>
      <c r="HH81" s="252"/>
    </row>
    <row r="82" spans="1:216" s="272" customFormat="1">
      <c r="A82" s="252"/>
      <c r="B82" s="288"/>
      <c r="C82" s="289"/>
      <c r="D82" s="289"/>
      <c r="E82" s="289"/>
      <c r="F82" s="290"/>
      <c r="G82" s="290"/>
      <c r="H82" s="290"/>
      <c r="I82" s="290"/>
      <c r="J82" s="290"/>
      <c r="K82" s="291"/>
      <c r="L82" s="291"/>
      <c r="M82" s="291"/>
      <c r="N82" s="291"/>
      <c r="O82" s="291"/>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2"/>
      <c r="BR82" s="252"/>
      <c r="BS82" s="252"/>
      <c r="BT82" s="252"/>
      <c r="BU82" s="252"/>
      <c r="BV82" s="252"/>
      <c r="BW82" s="252"/>
      <c r="BX82" s="252"/>
      <c r="BY82" s="252"/>
      <c r="BZ82" s="252"/>
      <c r="CA82" s="252"/>
      <c r="CB82" s="252"/>
      <c r="CC82" s="252"/>
      <c r="CD82" s="252"/>
      <c r="CE82" s="252"/>
      <c r="CF82" s="252"/>
      <c r="CG82" s="252"/>
      <c r="CH82" s="252"/>
      <c r="CI82" s="252"/>
      <c r="CJ82" s="252"/>
      <c r="CK82" s="252"/>
      <c r="CL82" s="252"/>
      <c r="CM82" s="252"/>
      <c r="CN82" s="252"/>
      <c r="CO82" s="252"/>
      <c r="CP82" s="252"/>
      <c r="CQ82" s="252"/>
      <c r="CR82" s="252"/>
      <c r="CS82" s="252"/>
      <c r="CT82" s="252"/>
      <c r="CU82" s="252"/>
      <c r="CV82" s="252"/>
      <c r="CW82" s="252"/>
      <c r="CX82" s="252"/>
      <c r="CY82" s="252"/>
      <c r="CZ82" s="252"/>
      <c r="DA82" s="252"/>
      <c r="DB82" s="252"/>
      <c r="DC82" s="252"/>
      <c r="DD82" s="252"/>
      <c r="DE82" s="252"/>
      <c r="DF82" s="252"/>
      <c r="DG82" s="252"/>
      <c r="DH82" s="252"/>
      <c r="DI82" s="252"/>
      <c r="DJ82" s="252"/>
      <c r="DK82" s="252"/>
      <c r="DL82" s="252"/>
      <c r="DM82" s="252"/>
      <c r="DN82" s="252"/>
      <c r="DO82" s="252"/>
      <c r="DP82" s="252"/>
      <c r="DQ82" s="252"/>
      <c r="DR82" s="252"/>
      <c r="DS82" s="252"/>
      <c r="DT82" s="252"/>
      <c r="DU82" s="252"/>
      <c r="DV82" s="252"/>
      <c r="DW82" s="252"/>
      <c r="DX82" s="252"/>
      <c r="DY82" s="252"/>
      <c r="DZ82" s="252"/>
      <c r="EA82" s="252"/>
      <c r="EB82" s="252"/>
      <c r="EC82" s="252"/>
      <c r="ED82" s="252"/>
      <c r="EE82" s="252"/>
      <c r="EF82" s="252"/>
      <c r="EG82" s="252"/>
      <c r="EH82" s="252"/>
      <c r="EI82" s="252"/>
      <c r="EJ82" s="252"/>
      <c r="EK82" s="252"/>
      <c r="EL82" s="252"/>
      <c r="EM82" s="252"/>
      <c r="EN82" s="252"/>
      <c r="EO82" s="252"/>
      <c r="EP82" s="252"/>
      <c r="EQ82" s="252"/>
      <c r="ER82" s="252"/>
      <c r="ES82" s="252"/>
      <c r="ET82" s="252"/>
      <c r="EU82" s="252"/>
      <c r="EV82" s="252"/>
      <c r="EW82" s="252"/>
      <c r="EX82" s="252"/>
      <c r="EY82" s="252"/>
      <c r="EZ82" s="252"/>
      <c r="FA82" s="252"/>
      <c r="FB82" s="252"/>
      <c r="FC82" s="252"/>
      <c r="FD82" s="252"/>
      <c r="FE82" s="252"/>
      <c r="FF82" s="252"/>
      <c r="FG82" s="252"/>
      <c r="FH82" s="252"/>
      <c r="FI82" s="252"/>
      <c r="FJ82" s="252"/>
      <c r="FK82" s="252"/>
      <c r="FL82" s="252"/>
      <c r="FM82" s="252"/>
      <c r="FN82" s="252"/>
      <c r="FO82" s="252"/>
      <c r="FP82" s="252"/>
      <c r="FQ82" s="252"/>
      <c r="FR82" s="252"/>
      <c r="FS82" s="252"/>
      <c r="FT82" s="252"/>
      <c r="FU82" s="252"/>
      <c r="FV82" s="252"/>
      <c r="FW82" s="252"/>
      <c r="FX82" s="252"/>
      <c r="FY82" s="252"/>
      <c r="FZ82" s="252"/>
      <c r="GA82" s="252"/>
      <c r="GB82" s="252"/>
      <c r="GC82" s="252"/>
      <c r="GD82" s="252"/>
      <c r="GE82" s="252"/>
      <c r="GF82" s="252"/>
      <c r="GG82" s="252"/>
      <c r="GH82" s="252"/>
      <c r="GI82" s="252"/>
      <c r="GJ82" s="252"/>
      <c r="GK82" s="252"/>
      <c r="GL82" s="252"/>
      <c r="GM82" s="252"/>
      <c r="GN82" s="252"/>
      <c r="GO82" s="252"/>
      <c r="GP82" s="252"/>
      <c r="GQ82" s="252"/>
      <c r="GR82" s="252"/>
      <c r="GS82" s="252"/>
      <c r="GT82" s="252"/>
      <c r="GU82" s="252"/>
      <c r="GV82" s="252"/>
      <c r="GW82" s="252"/>
      <c r="GX82" s="252"/>
      <c r="GY82" s="252"/>
      <c r="GZ82" s="252"/>
      <c r="HA82" s="252"/>
      <c r="HB82" s="252"/>
      <c r="HC82" s="252"/>
      <c r="HD82" s="252"/>
      <c r="HE82" s="252"/>
      <c r="HF82" s="252"/>
      <c r="HG82" s="252"/>
      <c r="HH82" s="252"/>
    </row>
    <row r="83" spans="1:216" s="272" customFormat="1">
      <c r="A83" s="252"/>
      <c r="B83" s="288"/>
      <c r="C83" s="289"/>
      <c r="D83" s="289"/>
      <c r="E83" s="289"/>
      <c r="F83" s="290"/>
      <c r="G83" s="290"/>
      <c r="H83" s="290"/>
      <c r="I83" s="290"/>
      <c r="J83" s="290"/>
      <c r="K83" s="291"/>
      <c r="L83" s="291"/>
      <c r="M83" s="291"/>
      <c r="N83" s="291"/>
      <c r="O83" s="291"/>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252"/>
      <c r="BU83" s="252"/>
      <c r="BV83" s="252"/>
      <c r="BW83" s="252"/>
      <c r="BX83" s="252"/>
      <c r="BY83" s="252"/>
      <c r="BZ83" s="252"/>
      <c r="CA83" s="252"/>
      <c r="CB83" s="252"/>
      <c r="CC83" s="252"/>
      <c r="CD83" s="252"/>
      <c r="CE83" s="252"/>
      <c r="CF83" s="252"/>
      <c r="CG83" s="252"/>
      <c r="CH83" s="252"/>
      <c r="CI83" s="252"/>
      <c r="CJ83" s="252"/>
      <c r="CK83" s="252"/>
      <c r="CL83" s="252"/>
      <c r="CM83" s="252"/>
      <c r="CN83" s="252"/>
      <c r="CO83" s="252"/>
      <c r="CP83" s="252"/>
      <c r="CQ83" s="252"/>
      <c r="CR83" s="252"/>
      <c r="CS83" s="252"/>
      <c r="CT83" s="252"/>
      <c r="CU83" s="252"/>
      <c r="CV83" s="252"/>
      <c r="CW83" s="252"/>
      <c r="CX83" s="252"/>
      <c r="CY83" s="252"/>
      <c r="CZ83" s="252"/>
      <c r="DA83" s="252"/>
      <c r="DB83" s="252"/>
      <c r="DC83" s="252"/>
      <c r="DD83" s="252"/>
      <c r="DE83" s="252"/>
      <c r="DF83" s="252"/>
      <c r="DG83" s="252"/>
      <c r="DH83" s="252"/>
      <c r="DI83" s="252"/>
      <c r="DJ83" s="252"/>
      <c r="DK83" s="252"/>
      <c r="DL83" s="252"/>
      <c r="DM83" s="252"/>
      <c r="DN83" s="252"/>
      <c r="DO83" s="252"/>
      <c r="DP83" s="252"/>
      <c r="DQ83" s="252"/>
      <c r="DR83" s="252"/>
      <c r="DS83" s="252"/>
      <c r="DT83" s="252"/>
      <c r="DU83" s="252"/>
      <c r="DV83" s="252"/>
      <c r="DW83" s="252"/>
      <c r="DX83" s="252"/>
      <c r="DY83" s="252"/>
      <c r="DZ83" s="252"/>
      <c r="EA83" s="252"/>
      <c r="EB83" s="252"/>
      <c r="EC83" s="252"/>
      <c r="ED83" s="252"/>
      <c r="EE83" s="252"/>
      <c r="EF83" s="252"/>
      <c r="EG83" s="252"/>
      <c r="EH83" s="252"/>
      <c r="EI83" s="252"/>
      <c r="EJ83" s="252"/>
      <c r="EK83" s="252"/>
      <c r="EL83" s="252"/>
      <c r="EM83" s="252"/>
      <c r="EN83" s="252"/>
      <c r="EO83" s="252"/>
      <c r="EP83" s="252"/>
      <c r="EQ83" s="252"/>
      <c r="ER83" s="252"/>
      <c r="ES83" s="252"/>
      <c r="ET83" s="252"/>
      <c r="EU83" s="252"/>
      <c r="EV83" s="252"/>
      <c r="EW83" s="252"/>
      <c r="EX83" s="252"/>
      <c r="EY83" s="252"/>
      <c r="EZ83" s="252"/>
      <c r="FA83" s="252"/>
      <c r="FB83" s="252"/>
      <c r="FC83" s="252"/>
      <c r="FD83" s="252"/>
      <c r="FE83" s="252"/>
      <c r="FF83" s="252"/>
      <c r="FG83" s="252"/>
      <c r="FH83" s="252"/>
      <c r="FI83" s="252"/>
      <c r="FJ83" s="252"/>
      <c r="FK83" s="252"/>
      <c r="FL83" s="252"/>
      <c r="FM83" s="252"/>
      <c r="FN83" s="252"/>
      <c r="FO83" s="252"/>
      <c r="FP83" s="252"/>
      <c r="FQ83" s="252"/>
      <c r="FR83" s="252"/>
      <c r="FS83" s="252"/>
      <c r="FT83" s="252"/>
      <c r="FU83" s="252"/>
      <c r="FV83" s="252"/>
      <c r="FW83" s="252"/>
      <c r="FX83" s="252"/>
      <c r="FY83" s="252"/>
      <c r="FZ83" s="252"/>
      <c r="GA83" s="252"/>
      <c r="GB83" s="252"/>
      <c r="GC83" s="252"/>
      <c r="GD83" s="252"/>
      <c r="GE83" s="252"/>
      <c r="GF83" s="252"/>
      <c r="GG83" s="252"/>
      <c r="GH83" s="252"/>
      <c r="GI83" s="252"/>
      <c r="GJ83" s="252"/>
      <c r="GK83" s="252"/>
      <c r="GL83" s="252"/>
      <c r="GM83" s="252"/>
      <c r="GN83" s="252"/>
      <c r="GO83" s="252"/>
      <c r="GP83" s="252"/>
      <c r="GQ83" s="252"/>
      <c r="GR83" s="252"/>
      <c r="GS83" s="252"/>
      <c r="GT83" s="252"/>
      <c r="GU83" s="252"/>
      <c r="GV83" s="252"/>
      <c r="GW83" s="252"/>
      <c r="GX83" s="252"/>
      <c r="GY83" s="252"/>
      <c r="GZ83" s="252"/>
      <c r="HA83" s="252"/>
      <c r="HB83" s="252"/>
      <c r="HC83" s="252"/>
      <c r="HD83" s="252"/>
      <c r="HE83" s="252"/>
      <c r="HF83" s="252"/>
      <c r="HG83" s="252"/>
      <c r="HH83" s="252"/>
    </row>
    <row r="84" spans="1:216" s="272" customFormat="1">
      <c r="A84" s="252"/>
      <c r="B84" s="288"/>
      <c r="C84" s="289"/>
      <c r="D84" s="289"/>
      <c r="E84" s="289"/>
      <c r="F84" s="290"/>
      <c r="G84" s="290"/>
      <c r="H84" s="290"/>
      <c r="I84" s="290"/>
      <c r="J84" s="290"/>
      <c r="K84" s="291"/>
      <c r="L84" s="291"/>
      <c r="M84" s="291"/>
      <c r="N84" s="291"/>
      <c r="O84" s="291"/>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2"/>
      <c r="BR84" s="252"/>
      <c r="BS84" s="252"/>
      <c r="BT84" s="252"/>
      <c r="BU84" s="252"/>
      <c r="BV84" s="252"/>
      <c r="BW84" s="252"/>
      <c r="BX84" s="252"/>
      <c r="BY84" s="252"/>
      <c r="BZ84" s="252"/>
      <c r="CA84" s="252"/>
      <c r="CB84" s="252"/>
      <c r="CC84" s="252"/>
      <c r="CD84" s="252"/>
      <c r="CE84" s="252"/>
      <c r="CF84" s="252"/>
      <c r="CG84" s="252"/>
      <c r="CH84" s="252"/>
      <c r="CI84" s="252"/>
      <c r="CJ84" s="252"/>
      <c r="CK84" s="252"/>
      <c r="CL84" s="252"/>
      <c r="CM84" s="252"/>
      <c r="CN84" s="252"/>
      <c r="CO84" s="252"/>
      <c r="CP84" s="252"/>
      <c r="CQ84" s="252"/>
      <c r="CR84" s="252"/>
      <c r="CS84" s="252"/>
      <c r="CT84" s="252"/>
      <c r="CU84" s="252"/>
      <c r="CV84" s="252"/>
      <c r="CW84" s="252"/>
      <c r="CX84" s="252"/>
      <c r="CY84" s="252"/>
      <c r="CZ84" s="252"/>
      <c r="DA84" s="252"/>
      <c r="DB84" s="252"/>
      <c r="DC84" s="252"/>
      <c r="DD84" s="252"/>
      <c r="DE84" s="252"/>
      <c r="DF84" s="252"/>
      <c r="DG84" s="252"/>
      <c r="DH84" s="252"/>
      <c r="DI84" s="252"/>
      <c r="DJ84" s="252"/>
      <c r="DK84" s="252"/>
      <c r="DL84" s="252"/>
      <c r="DM84" s="252"/>
      <c r="DN84" s="252"/>
      <c r="DO84" s="252"/>
      <c r="DP84" s="252"/>
      <c r="DQ84" s="252"/>
      <c r="DR84" s="252"/>
      <c r="DS84" s="252"/>
      <c r="DT84" s="252"/>
      <c r="DU84" s="252"/>
      <c r="DV84" s="252"/>
      <c r="DW84" s="252"/>
      <c r="DX84" s="252"/>
      <c r="DY84" s="252"/>
      <c r="DZ84" s="252"/>
      <c r="EA84" s="252"/>
      <c r="EB84" s="252"/>
      <c r="EC84" s="252"/>
      <c r="ED84" s="252"/>
      <c r="EE84" s="252"/>
      <c r="EF84" s="252"/>
      <c r="EG84" s="252"/>
      <c r="EH84" s="252"/>
      <c r="EI84" s="252"/>
      <c r="EJ84" s="252"/>
      <c r="EK84" s="252"/>
      <c r="EL84" s="252"/>
      <c r="EM84" s="252"/>
      <c r="EN84" s="252"/>
      <c r="EO84" s="252"/>
      <c r="EP84" s="252"/>
      <c r="EQ84" s="252"/>
      <c r="ER84" s="252"/>
      <c r="ES84" s="252"/>
      <c r="ET84" s="252"/>
      <c r="EU84" s="252"/>
      <c r="EV84" s="252"/>
      <c r="EW84" s="252"/>
      <c r="EX84" s="252"/>
      <c r="EY84" s="252"/>
      <c r="EZ84" s="252"/>
      <c r="FA84" s="252"/>
      <c r="FB84" s="252"/>
      <c r="FC84" s="252"/>
      <c r="FD84" s="252"/>
      <c r="FE84" s="252"/>
      <c r="FF84" s="252"/>
      <c r="FG84" s="252"/>
      <c r="FH84" s="252"/>
      <c r="FI84" s="252"/>
      <c r="FJ84" s="252"/>
      <c r="FK84" s="252"/>
      <c r="FL84" s="252"/>
      <c r="FM84" s="252"/>
      <c r="FN84" s="252"/>
      <c r="FO84" s="252"/>
      <c r="FP84" s="252"/>
      <c r="FQ84" s="252"/>
      <c r="FR84" s="252"/>
      <c r="FS84" s="252"/>
      <c r="FT84" s="252"/>
      <c r="FU84" s="252"/>
      <c r="FV84" s="252"/>
      <c r="FW84" s="252"/>
      <c r="FX84" s="252"/>
      <c r="FY84" s="252"/>
      <c r="FZ84" s="252"/>
      <c r="GA84" s="252"/>
      <c r="GB84" s="252"/>
      <c r="GC84" s="252"/>
      <c r="GD84" s="252"/>
      <c r="GE84" s="252"/>
      <c r="GF84" s="252"/>
      <c r="GG84" s="252"/>
      <c r="GH84" s="252"/>
      <c r="GI84" s="252"/>
      <c r="GJ84" s="252"/>
      <c r="GK84" s="252"/>
      <c r="GL84" s="252"/>
      <c r="GM84" s="252"/>
      <c r="GN84" s="252"/>
      <c r="GO84" s="252"/>
      <c r="GP84" s="252"/>
      <c r="GQ84" s="252"/>
      <c r="GR84" s="252"/>
      <c r="GS84" s="252"/>
      <c r="GT84" s="252"/>
      <c r="GU84" s="252"/>
      <c r="GV84" s="252"/>
      <c r="GW84" s="252"/>
      <c r="GX84" s="252"/>
      <c r="GY84" s="252"/>
      <c r="GZ84" s="252"/>
      <c r="HA84" s="252"/>
      <c r="HB84" s="252"/>
      <c r="HC84" s="252"/>
      <c r="HD84" s="252"/>
      <c r="HE84" s="252"/>
      <c r="HF84" s="252"/>
      <c r="HG84" s="252"/>
      <c r="HH84" s="252"/>
    </row>
    <row r="85" spans="1:216" s="272" customFormat="1">
      <c r="A85" s="252"/>
      <c r="B85" s="288"/>
      <c r="C85" s="289"/>
      <c r="D85" s="289"/>
      <c r="E85" s="289"/>
      <c r="F85" s="290"/>
      <c r="G85" s="290"/>
      <c r="H85" s="290"/>
      <c r="I85" s="290"/>
      <c r="J85" s="290"/>
      <c r="K85" s="291"/>
      <c r="L85" s="291"/>
      <c r="M85" s="291"/>
      <c r="N85" s="291"/>
      <c r="O85" s="291"/>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252"/>
      <c r="BU85" s="252"/>
      <c r="BV85" s="252"/>
      <c r="BW85" s="252"/>
      <c r="BX85" s="252"/>
      <c r="BY85" s="252"/>
      <c r="BZ85" s="252"/>
      <c r="CA85" s="252"/>
      <c r="CB85" s="252"/>
      <c r="CC85" s="252"/>
      <c r="CD85" s="252"/>
      <c r="CE85" s="252"/>
      <c r="CF85" s="252"/>
      <c r="CG85" s="252"/>
      <c r="CH85" s="252"/>
      <c r="CI85" s="252"/>
      <c r="CJ85" s="252"/>
      <c r="CK85" s="252"/>
      <c r="CL85" s="252"/>
      <c r="CM85" s="252"/>
      <c r="CN85" s="252"/>
      <c r="CO85" s="252"/>
      <c r="CP85" s="252"/>
      <c r="CQ85" s="252"/>
      <c r="CR85" s="252"/>
      <c r="CS85" s="252"/>
      <c r="CT85" s="252"/>
      <c r="CU85" s="252"/>
      <c r="CV85" s="252"/>
      <c r="CW85" s="252"/>
      <c r="CX85" s="252"/>
      <c r="CY85" s="252"/>
      <c r="CZ85" s="252"/>
      <c r="DA85" s="252"/>
      <c r="DB85" s="252"/>
      <c r="DC85" s="252"/>
      <c r="DD85" s="252"/>
      <c r="DE85" s="252"/>
      <c r="DF85" s="252"/>
      <c r="DG85" s="252"/>
      <c r="DH85" s="252"/>
      <c r="DI85" s="252"/>
      <c r="DJ85" s="252"/>
      <c r="DK85" s="252"/>
      <c r="DL85" s="252"/>
      <c r="DM85" s="252"/>
      <c r="DN85" s="252"/>
      <c r="DO85" s="252"/>
      <c r="DP85" s="252"/>
      <c r="DQ85" s="252"/>
      <c r="DR85" s="252"/>
      <c r="DS85" s="252"/>
      <c r="DT85" s="252"/>
      <c r="DU85" s="252"/>
      <c r="DV85" s="252"/>
      <c r="DW85" s="252"/>
      <c r="DX85" s="252"/>
      <c r="DY85" s="252"/>
      <c r="DZ85" s="252"/>
      <c r="EA85" s="252"/>
      <c r="EB85" s="252"/>
      <c r="EC85" s="252"/>
      <c r="ED85" s="252"/>
      <c r="EE85" s="252"/>
      <c r="EF85" s="252"/>
      <c r="EG85" s="252"/>
      <c r="EH85" s="252"/>
      <c r="EI85" s="252"/>
      <c r="EJ85" s="252"/>
      <c r="EK85" s="252"/>
      <c r="EL85" s="252"/>
      <c r="EM85" s="252"/>
      <c r="EN85" s="252"/>
      <c r="EO85" s="252"/>
      <c r="EP85" s="252"/>
      <c r="EQ85" s="252"/>
      <c r="ER85" s="252"/>
      <c r="ES85" s="252"/>
      <c r="ET85" s="252"/>
      <c r="EU85" s="252"/>
      <c r="EV85" s="252"/>
      <c r="EW85" s="252"/>
      <c r="EX85" s="252"/>
      <c r="EY85" s="252"/>
      <c r="EZ85" s="252"/>
      <c r="FA85" s="252"/>
      <c r="FB85" s="252"/>
      <c r="FC85" s="252"/>
      <c r="FD85" s="252"/>
      <c r="FE85" s="252"/>
      <c r="FF85" s="252"/>
      <c r="FG85" s="252"/>
      <c r="FH85" s="252"/>
      <c r="FI85" s="252"/>
      <c r="FJ85" s="252"/>
      <c r="FK85" s="252"/>
      <c r="FL85" s="252"/>
      <c r="FM85" s="252"/>
      <c r="FN85" s="252"/>
      <c r="FO85" s="252"/>
      <c r="FP85" s="252"/>
      <c r="FQ85" s="252"/>
      <c r="FR85" s="252"/>
      <c r="FS85" s="252"/>
      <c r="FT85" s="252"/>
      <c r="FU85" s="252"/>
      <c r="FV85" s="252"/>
      <c r="FW85" s="252"/>
      <c r="FX85" s="252"/>
      <c r="FY85" s="252"/>
      <c r="FZ85" s="252"/>
      <c r="GA85" s="252"/>
      <c r="GB85" s="252"/>
      <c r="GC85" s="252"/>
      <c r="GD85" s="252"/>
      <c r="GE85" s="252"/>
      <c r="GF85" s="252"/>
      <c r="GG85" s="252"/>
      <c r="GH85" s="252"/>
      <c r="GI85" s="252"/>
      <c r="GJ85" s="252"/>
      <c r="GK85" s="252"/>
      <c r="GL85" s="252"/>
      <c r="GM85" s="252"/>
      <c r="GN85" s="252"/>
      <c r="GO85" s="252"/>
      <c r="GP85" s="252"/>
      <c r="GQ85" s="252"/>
      <c r="GR85" s="252"/>
      <c r="GS85" s="252"/>
      <c r="GT85" s="252"/>
      <c r="GU85" s="252"/>
      <c r="GV85" s="252"/>
      <c r="GW85" s="252"/>
      <c r="GX85" s="252"/>
      <c r="GY85" s="252"/>
      <c r="GZ85" s="252"/>
      <c r="HA85" s="252"/>
      <c r="HB85" s="252"/>
      <c r="HC85" s="252"/>
      <c r="HD85" s="252"/>
      <c r="HE85" s="252"/>
      <c r="HF85" s="252"/>
      <c r="HG85" s="252"/>
      <c r="HH85" s="252"/>
    </row>
    <row r="86" spans="1:216" s="272" customFormat="1">
      <c r="A86" s="252"/>
      <c r="B86" s="288"/>
      <c r="C86" s="289"/>
      <c r="D86" s="289"/>
      <c r="E86" s="289"/>
      <c r="F86" s="290"/>
      <c r="G86" s="290"/>
      <c r="H86" s="290"/>
      <c r="I86" s="290"/>
      <c r="J86" s="290"/>
      <c r="K86" s="291"/>
      <c r="L86" s="291"/>
      <c r="M86" s="291"/>
      <c r="N86" s="291"/>
      <c r="O86" s="291"/>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c r="BM86" s="252"/>
      <c r="BN86" s="252"/>
      <c r="BO86" s="252"/>
      <c r="BP86" s="252"/>
      <c r="BQ86" s="252"/>
      <c r="BR86" s="252"/>
      <c r="BS86" s="252"/>
      <c r="BT86" s="252"/>
      <c r="BU86" s="252"/>
      <c r="BV86" s="252"/>
      <c r="BW86" s="252"/>
      <c r="BX86" s="252"/>
      <c r="BY86" s="252"/>
      <c r="BZ86" s="252"/>
      <c r="CA86" s="252"/>
      <c r="CB86" s="252"/>
      <c r="CC86" s="252"/>
      <c r="CD86" s="252"/>
      <c r="CE86" s="252"/>
      <c r="CF86" s="252"/>
      <c r="CG86" s="252"/>
      <c r="CH86" s="252"/>
      <c r="CI86" s="252"/>
      <c r="CJ86" s="252"/>
      <c r="CK86" s="252"/>
      <c r="CL86" s="252"/>
      <c r="CM86" s="252"/>
      <c r="CN86" s="252"/>
      <c r="CO86" s="252"/>
      <c r="CP86" s="252"/>
      <c r="CQ86" s="252"/>
      <c r="CR86" s="252"/>
      <c r="CS86" s="252"/>
      <c r="CT86" s="252"/>
      <c r="CU86" s="252"/>
      <c r="CV86" s="252"/>
      <c r="CW86" s="252"/>
      <c r="CX86" s="252"/>
      <c r="CY86" s="252"/>
      <c r="CZ86" s="252"/>
      <c r="DA86" s="252"/>
      <c r="DB86" s="252"/>
      <c r="DC86" s="252"/>
      <c r="DD86" s="252"/>
      <c r="DE86" s="252"/>
      <c r="DF86" s="252"/>
      <c r="DG86" s="252"/>
      <c r="DH86" s="252"/>
      <c r="DI86" s="252"/>
      <c r="DJ86" s="252"/>
      <c r="DK86" s="252"/>
      <c r="DL86" s="252"/>
      <c r="DM86" s="252"/>
      <c r="DN86" s="252"/>
      <c r="DO86" s="252"/>
      <c r="DP86" s="252"/>
      <c r="DQ86" s="252"/>
      <c r="DR86" s="252"/>
      <c r="DS86" s="252"/>
      <c r="DT86" s="252"/>
      <c r="DU86" s="252"/>
      <c r="DV86" s="252"/>
      <c r="DW86" s="252"/>
      <c r="DX86" s="252"/>
      <c r="DY86" s="252"/>
      <c r="DZ86" s="252"/>
      <c r="EA86" s="252"/>
      <c r="EB86" s="252"/>
      <c r="EC86" s="252"/>
      <c r="ED86" s="252"/>
      <c r="EE86" s="252"/>
      <c r="EF86" s="252"/>
      <c r="EG86" s="252"/>
      <c r="EH86" s="252"/>
      <c r="EI86" s="252"/>
      <c r="EJ86" s="252"/>
      <c r="EK86" s="252"/>
      <c r="EL86" s="252"/>
      <c r="EM86" s="252"/>
      <c r="EN86" s="252"/>
      <c r="EO86" s="252"/>
      <c r="EP86" s="252"/>
      <c r="EQ86" s="252"/>
      <c r="ER86" s="252"/>
      <c r="ES86" s="252"/>
      <c r="ET86" s="252"/>
      <c r="EU86" s="252"/>
      <c r="EV86" s="252"/>
      <c r="EW86" s="252"/>
      <c r="EX86" s="252"/>
      <c r="EY86" s="252"/>
      <c r="EZ86" s="252"/>
      <c r="FA86" s="252"/>
      <c r="FB86" s="252"/>
      <c r="FC86" s="252"/>
      <c r="FD86" s="252"/>
      <c r="FE86" s="252"/>
      <c r="FF86" s="252"/>
      <c r="FG86" s="252"/>
      <c r="FH86" s="252"/>
      <c r="FI86" s="252"/>
      <c r="FJ86" s="252"/>
      <c r="FK86" s="252"/>
      <c r="FL86" s="252"/>
      <c r="FM86" s="252"/>
      <c r="FN86" s="252"/>
      <c r="FO86" s="252"/>
      <c r="FP86" s="252"/>
      <c r="FQ86" s="252"/>
      <c r="FR86" s="252"/>
      <c r="FS86" s="252"/>
      <c r="FT86" s="252"/>
      <c r="FU86" s="252"/>
      <c r="FV86" s="252"/>
      <c r="FW86" s="252"/>
      <c r="FX86" s="252"/>
      <c r="FY86" s="252"/>
      <c r="FZ86" s="252"/>
      <c r="GA86" s="252"/>
      <c r="GB86" s="252"/>
      <c r="GC86" s="252"/>
      <c r="GD86" s="252"/>
      <c r="GE86" s="252"/>
      <c r="GF86" s="252"/>
      <c r="GG86" s="252"/>
      <c r="GH86" s="252"/>
      <c r="GI86" s="252"/>
      <c r="GJ86" s="252"/>
      <c r="GK86" s="252"/>
      <c r="GL86" s="252"/>
      <c r="GM86" s="252"/>
      <c r="GN86" s="252"/>
      <c r="GO86" s="252"/>
      <c r="GP86" s="252"/>
      <c r="GQ86" s="252"/>
      <c r="GR86" s="252"/>
      <c r="GS86" s="252"/>
      <c r="GT86" s="252"/>
      <c r="GU86" s="252"/>
      <c r="GV86" s="252"/>
      <c r="GW86" s="252"/>
      <c r="GX86" s="252"/>
      <c r="GY86" s="252"/>
      <c r="GZ86" s="252"/>
      <c r="HA86" s="252"/>
      <c r="HB86" s="252"/>
      <c r="HC86" s="252"/>
      <c r="HD86" s="252"/>
      <c r="HE86" s="252"/>
      <c r="HF86" s="252"/>
      <c r="HG86" s="252"/>
      <c r="HH86" s="252"/>
    </row>
    <row r="87" spans="1:216" s="272" customFormat="1">
      <c r="A87" s="252"/>
      <c r="B87" s="288"/>
      <c r="C87" s="289"/>
      <c r="D87" s="289"/>
      <c r="E87" s="289"/>
      <c r="F87" s="290"/>
      <c r="G87" s="290"/>
      <c r="H87" s="290"/>
      <c r="I87" s="290"/>
      <c r="J87" s="290"/>
      <c r="K87" s="291"/>
      <c r="L87" s="291"/>
      <c r="M87" s="291"/>
      <c r="N87" s="291"/>
      <c r="O87" s="291"/>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c r="BM87" s="252"/>
      <c r="BN87" s="252"/>
      <c r="BO87" s="252"/>
      <c r="BP87" s="252"/>
      <c r="BQ87" s="252"/>
      <c r="BR87" s="252"/>
      <c r="BS87" s="252"/>
      <c r="BT87" s="252"/>
      <c r="BU87" s="252"/>
      <c r="BV87" s="252"/>
      <c r="BW87" s="252"/>
      <c r="BX87" s="252"/>
      <c r="BY87" s="252"/>
      <c r="BZ87" s="252"/>
      <c r="CA87" s="252"/>
      <c r="CB87" s="252"/>
      <c r="CC87" s="252"/>
      <c r="CD87" s="252"/>
      <c r="CE87" s="252"/>
      <c r="CF87" s="252"/>
      <c r="CG87" s="252"/>
      <c r="CH87" s="252"/>
      <c r="CI87" s="252"/>
      <c r="CJ87" s="252"/>
      <c r="CK87" s="252"/>
      <c r="CL87" s="252"/>
      <c r="CM87" s="252"/>
      <c r="CN87" s="252"/>
      <c r="CO87" s="252"/>
      <c r="CP87" s="252"/>
      <c r="CQ87" s="252"/>
      <c r="CR87" s="252"/>
      <c r="CS87" s="252"/>
      <c r="CT87" s="252"/>
      <c r="CU87" s="252"/>
      <c r="CV87" s="252"/>
      <c r="CW87" s="252"/>
      <c r="CX87" s="252"/>
      <c r="CY87" s="252"/>
      <c r="CZ87" s="252"/>
      <c r="DA87" s="252"/>
      <c r="DB87" s="252"/>
      <c r="DC87" s="252"/>
      <c r="DD87" s="252"/>
      <c r="DE87" s="252"/>
      <c r="DF87" s="252"/>
      <c r="DG87" s="252"/>
      <c r="DH87" s="252"/>
      <c r="DI87" s="252"/>
      <c r="DJ87" s="252"/>
      <c r="DK87" s="252"/>
      <c r="DL87" s="252"/>
      <c r="DM87" s="252"/>
      <c r="DN87" s="252"/>
      <c r="DO87" s="252"/>
      <c r="DP87" s="252"/>
      <c r="DQ87" s="252"/>
      <c r="DR87" s="252"/>
      <c r="DS87" s="252"/>
      <c r="DT87" s="252"/>
      <c r="DU87" s="252"/>
      <c r="DV87" s="252"/>
      <c r="DW87" s="252"/>
      <c r="DX87" s="252"/>
      <c r="DY87" s="252"/>
      <c r="DZ87" s="252"/>
      <c r="EA87" s="252"/>
      <c r="EB87" s="252"/>
      <c r="EC87" s="252"/>
      <c r="ED87" s="252"/>
      <c r="EE87" s="252"/>
      <c r="EF87" s="252"/>
      <c r="EG87" s="252"/>
      <c r="EH87" s="252"/>
      <c r="EI87" s="252"/>
      <c r="EJ87" s="252"/>
      <c r="EK87" s="252"/>
      <c r="EL87" s="252"/>
      <c r="EM87" s="252"/>
      <c r="EN87" s="252"/>
      <c r="EO87" s="252"/>
      <c r="EP87" s="252"/>
      <c r="EQ87" s="252"/>
      <c r="ER87" s="252"/>
      <c r="ES87" s="252"/>
      <c r="ET87" s="252"/>
      <c r="EU87" s="252"/>
      <c r="EV87" s="252"/>
      <c r="EW87" s="252"/>
      <c r="EX87" s="252"/>
      <c r="EY87" s="252"/>
      <c r="EZ87" s="252"/>
      <c r="FA87" s="252"/>
      <c r="FB87" s="252"/>
      <c r="FC87" s="252"/>
      <c r="FD87" s="252"/>
      <c r="FE87" s="252"/>
      <c r="FF87" s="252"/>
      <c r="FG87" s="252"/>
      <c r="FH87" s="252"/>
      <c r="FI87" s="252"/>
      <c r="FJ87" s="252"/>
      <c r="FK87" s="252"/>
      <c r="FL87" s="252"/>
      <c r="FM87" s="252"/>
      <c r="FN87" s="252"/>
      <c r="FO87" s="252"/>
      <c r="FP87" s="252"/>
      <c r="FQ87" s="252"/>
      <c r="FR87" s="252"/>
      <c r="FS87" s="252"/>
      <c r="FT87" s="252"/>
      <c r="FU87" s="252"/>
      <c r="FV87" s="252"/>
      <c r="FW87" s="252"/>
      <c r="FX87" s="252"/>
      <c r="FY87" s="252"/>
      <c r="FZ87" s="252"/>
      <c r="GA87" s="252"/>
      <c r="GB87" s="252"/>
      <c r="GC87" s="252"/>
      <c r="GD87" s="252"/>
      <c r="GE87" s="252"/>
      <c r="GF87" s="252"/>
      <c r="GG87" s="252"/>
      <c r="GH87" s="252"/>
      <c r="GI87" s="252"/>
      <c r="GJ87" s="252"/>
      <c r="GK87" s="252"/>
      <c r="GL87" s="252"/>
      <c r="GM87" s="252"/>
      <c r="GN87" s="252"/>
      <c r="GO87" s="252"/>
      <c r="GP87" s="252"/>
      <c r="GQ87" s="252"/>
      <c r="GR87" s="252"/>
      <c r="GS87" s="252"/>
      <c r="GT87" s="252"/>
      <c r="GU87" s="252"/>
      <c r="GV87" s="252"/>
      <c r="GW87" s="252"/>
      <c r="GX87" s="252"/>
      <c r="GY87" s="252"/>
      <c r="GZ87" s="252"/>
      <c r="HA87" s="252"/>
      <c r="HB87" s="252"/>
      <c r="HC87" s="252"/>
      <c r="HD87" s="252"/>
      <c r="HE87" s="252"/>
      <c r="HF87" s="252"/>
      <c r="HG87" s="252"/>
      <c r="HH87" s="252"/>
    </row>
    <row r="88" spans="1:216" s="272" customFormat="1">
      <c r="A88" s="252"/>
      <c r="B88" s="288"/>
      <c r="C88" s="289"/>
      <c r="D88" s="289"/>
      <c r="E88" s="289"/>
      <c r="F88" s="290"/>
      <c r="G88" s="290"/>
      <c r="H88" s="290"/>
      <c r="I88" s="290"/>
      <c r="J88" s="290"/>
      <c r="K88" s="291"/>
      <c r="L88" s="291"/>
      <c r="M88" s="291"/>
      <c r="N88" s="291"/>
      <c r="O88" s="291"/>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c r="AY88" s="252"/>
      <c r="AZ88" s="252"/>
      <c r="BA88" s="252"/>
      <c r="BB88" s="252"/>
      <c r="BC88" s="252"/>
      <c r="BD88" s="252"/>
      <c r="BE88" s="252"/>
      <c r="BF88" s="252"/>
      <c r="BG88" s="252"/>
      <c r="BH88" s="252"/>
      <c r="BI88" s="252"/>
      <c r="BJ88" s="252"/>
      <c r="BK88" s="252"/>
      <c r="BL88" s="252"/>
      <c r="BM88" s="252"/>
      <c r="BN88" s="252"/>
      <c r="BO88" s="252"/>
      <c r="BP88" s="252"/>
      <c r="BQ88" s="252"/>
      <c r="BR88" s="252"/>
      <c r="BS88" s="252"/>
      <c r="BT88" s="252"/>
      <c r="BU88" s="252"/>
      <c r="BV88" s="252"/>
      <c r="BW88" s="252"/>
      <c r="BX88" s="252"/>
      <c r="BY88" s="252"/>
      <c r="BZ88" s="252"/>
      <c r="CA88" s="252"/>
      <c r="CB88" s="252"/>
      <c r="CC88" s="252"/>
      <c r="CD88" s="252"/>
      <c r="CE88" s="252"/>
      <c r="CF88" s="252"/>
      <c r="CG88" s="252"/>
      <c r="CH88" s="252"/>
      <c r="CI88" s="252"/>
      <c r="CJ88" s="252"/>
      <c r="CK88" s="252"/>
      <c r="CL88" s="252"/>
      <c r="CM88" s="252"/>
      <c r="CN88" s="252"/>
      <c r="CO88" s="252"/>
      <c r="CP88" s="252"/>
      <c r="CQ88" s="252"/>
      <c r="CR88" s="252"/>
      <c r="CS88" s="252"/>
      <c r="CT88" s="252"/>
      <c r="CU88" s="252"/>
      <c r="CV88" s="252"/>
      <c r="CW88" s="252"/>
      <c r="CX88" s="252"/>
      <c r="CY88" s="252"/>
      <c r="CZ88" s="252"/>
      <c r="DA88" s="252"/>
      <c r="DB88" s="252"/>
      <c r="DC88" s="252"/>
      <c r="DD88" s="252"/>
      <c r="DE88" s="252"/>
      <c r="DF88" s="252"/>
      <c r="DG88" s="252"/>
      <c r="DH88" s="252"/>
      <c r="DI88" s="252"/>
      <c r="DJ88" s="252"/>
      <c r="DK88" s="252"/>
      <c r="DL88" s="252"/>
      <c r="DM88" s="252"/>
      <c r="DN88" s="252"/>
      <c r="DO88" s="252"/>
      <c r="DP88" s="252"/>
      <c r="DQ88" s="252"/>
      <c r="DR88" s="252"/>
      <c r="DS88" s="252"/>
      <c r="DT88" s="252"/>
      <c r="DU88" s="252"/>
      <c r="DV88" s="252"/>
      <c r="DW88" s="252"/>
      <c r="DX88" s="252"/>
      <c r="DY88" s="252"/>
      <c r="DZ88" s="252"/>
      <c r="EA88" s="252"/>
      <c r="EB88" s="252"/>
      <c r="EC88" s="252"/>
      <c r="ED88" s="252"/>
      <c r="EE88" s="252"/>
      <c r="EF88" s="252"/>
      <c r="EG88" s="252"/>
      <c r="EH88" s="252"/>
      <c r="EI88" s="252"/>
      <c r="EJ88" s="252"/>
      <c r="EK88" s="252"/>
      <c r="EL88" s="252"/>
      <c r="EM88" s="252"/>
      <c r="EN88" s="252"/>
      <c r="EO88" s="252"/>
      <c r="EP88" s="252"/>
      <c r="EQ88" s="252"/>
      <c r="ER88" s="252"/>
      <c r="ES88" s="252"/>
      <c r="ET88" s="252"/>
      <c r="EU88" s="252"/>
      <c r="EV88" s="252"/>
      <c r="EW88" s="252"/>
      <c r="EX88" s="252"/>
      <c r="EY88" s="252"/>
      <c r="EZ88" s="252"/>
      <c r="FA88" s="252"/>
      <c r="FB88" s="252"/>
      <c r="FC88" s="252"/>
      <c r="FD88" s="252"/>
      <c r="FE88" s="252"/>
      <c r="FF88" s="252"/>
      <c r="FG88" s="252"/>
      <c r="FH88" s="252"/>
      <c r="FI88" s="252"/>
      <c r="FJ88" s="252"/>
      <c r="FK88" s="252"/>
      <c r="FL88" s="252"/>
      <c r="FM88" s="252"/>
      <c r="FN88" s="252"/>
      <c r="FO88" s="252"/>
      <c r="FP88" s="252"/>
      <c r="FQ88" s="252"/>
      <c r="FR88" s="252"/>
      <c r="FS88" s="252"/>
      <c r="FT88" s="252"/>
      <c r="FU88" s="252"/>
      <c r="FV88" s="252"/>
      <c r="FW88" s="252"/>
      <c r="FX88" s="252"/>
      <c r="FY88" s="252"/>
      <c r="FZ88" s="252"/>
      <c r="GA88" s="252"/>
      <c r="GB88" s="252"/>
      <c r="GC88" s="252"/>
      <c r="GD88" s="252"/>
      <c r="GE88" s="252"/>
      <c r="GF88" s="252"/>
      <c r="GG88" s="252"/>
      <c r="GH88" s="252"/>
      <c r="GI88" s="252"/>
      <c r="GJ88" s="252"/>
      <c r="GK88" s="252"/>
      <c r="GL88" s="252"/>
      <c r="GM88" s="252"/>
      <c r="GN88" s="252"/>
      <c r="GO88" s="252"/>
      <c r="GP88" s="252"/>
      <c r="GQ88" s="252"/>
      <c r="GR88" s="252"/>
      <c r="GS88" s="252"/>
      <c r="GT88" s="252"/>
      <c r="GU88" s="252"/>
      <c r="GV88" s="252"/>
      <c r="GW88" s="252"/>
      <c r="GX88" s="252"/>
      <c r="GY88" s="252"/>
      <c r="GZ88" s="252"/>
      <c r="HA88" s="252"/>
      <c r="HB88" s="252"/>
      <c r="HC88" s="252"/>
      <c r="HD88" s="252"/>
      <c r="HE88" s="252"/>
      <c r="HF88" s="252"/>
      <c r="HG88" s="252"/>
      <c r="HH88" s="252"/>
    </row>
    <row r="89" spans="1:216" s="272" customFormat="1">
      <c r="A89" s="252"/>
      <c r="B89" s="288"/>
      <c r="C89" s="289"/>
      <c r="D89" s="289"/>
      <c r="E89" s="289"/>
      <c r="F89" s="290"/>
      <c r="G89" s="290"/>
      <c r="H89" s="290"/>
      <c r="I89" s="290"/>
      <c r="J89" s="290"/>
      <c r="K89" s="291"/>
      <c r="L89" s="291"/>
      <c r="M89" s="291"/>
      <c r="N89" s="291"/>
      <c r="O89" s="291"/>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252"/>
      <c r="BI89" s="252"/>
      <c r="BJ89" s="252"/>
      <c r="BK89" s="252"/>
      <c r="BL89" s="252"/>
      <c r="BM89" s="252"/>
      <c r="BN89" s="252"/>
      <c r="BO89" s="252"/>
      <c r="BP89" s="252"/>
      <c r="BQ89" s="252"/>
      <c r="BR89" s="252"/>
      <c r="BS89" s="252"/>
      <c r="BT89" s="252"/>
      <c r="BU89" s="252"/>
      <c r="BV89" s="252"/>
      <c r="BW89" s="252"/>
      <c r="BX89" s="252"/>
      <c r="BY89" s="252"/>
      <c r="BZ89" s="252"/>
      <c r="CA89" s="252"/>
      <c r="CB89" s="252"/>
      <c r="CC89" s="252"/>
      <c r="CD89" s="252"/>
      <c r="CE89" s="252"/>
      <c r="CF89" s="252"/>
      <c r="CG89" s="252"/>
      <c r="CH89" s="252"/>
      <c r="CI89" s="252"/>
      <c r="CJ89" s="252"/>
      <c r="CK89" s="252"/>
      <c r="CL89" s="252"/>
      <c r="CM89" s="252"/>
      <c r="CN89" s="252"/>
      <c r="CO89" s="252"/>
      <c r="CP89" s="252"/>
      <c r="CQ89" s="252"/>
      <c r="CR89" s="252"/>
      <c r="CS89" s="252"/>
      <c r="CT89" s="252"/>
      <c r="CU89" s="252"/>
      <c r="CV89" s="252"/>
      <c r="CW89" s="252"/>
      <c r="CX89" s="252"/>
      <c r="CY89" s="252"/>
      <c r="CZ89" s="252"/>
      <c r="DA89" s="252"/>
      <c r="DB89" s="252"/>
      <c r="DC89" s="252"/>
      <c r="DD89" s="252"/>
      <c r="DE89" s="252"/>
      <c r="DF89" s="252"/>
      <c r="DG89" s="252"/>
      <c r="DH89" s="252"/>
      <c r="DI89" s="252"/>
      <c r="DJ89" s="252"/>
      <c r="DK89" s="252"/>
      <c r="DL89" s="252"/>
      <c r="DM89" s="252"/>
      <c r="DN89" s="252"/>
      <c r="DO89" s="252"/>
      <c r="DP89" s="252"/>
      <c r="DQ89" s="252"/>
      <c r="DR89" s="252"/>
      <c r="DS89" s="252"/>
      <c r="DT89" s="252"/>
      <c r="DU89" s="252"/>
      <c r="DV89" s="252"/>
      <c r="DW89" s="252"/>
      <c r="DX89" s="252"/>
      <c r="DY89" s="252"/>
      <c r="DZ89" s="252"/>
      <c r="EA89" s="252"/>
      <c r="EB89" s="252"/>
      <c r="EC89" s="252"/>
      <c r="ED89" s="252"/>
      <c r="EE89" s="252"/>
      <c r="EF89" s="252"/>
      <c r="EG89" s="252"/>
      <c r="EH89" s="252"/>
      <c r="EI89" s="252"/>
      <c r="EJ89" s="252"/>
      <c r="EK89" s="252"/>
      <c r="EL89" s="252"/>
      <c r="EM89" s="252"/>
      <c r="EN89" s="252"/>
      <c r="EO89" s="252"/>
      <c r="EP89" s="252"/>
      <c r="EQ89" s="252"/>
      <c r="ER89" s="252"/>
      <c r="ES89" s="252"/>
      <c r="ET89" s="252"/>
      <c r="EU89" s="252"/>
      <c r="EV89" s="252"/>
      <c r="EW89" s="252"/>
      <c r="EX89" s="252"/>
      <c r="EY89" s="252"/>
      <c r="EZ89" s="252"/>
      <c r="FA89" s="252"/>
      <c r="FB89" s="252"/>
      <c r="FC89" s="252"/>
      <c r="FD89" s="252"/>
      <c r="FE89" s="252"/>
      <c r="FF89" s="252"/>
      <c r="FG89" s="252"/>
      <c r="FH89" s="252"/>
      <c r="FI89" s="252"/>
      <c r="FJ89" s="252"/>
      <c r="FK89" s="252"/>
      <c r="FL89" s="252"/>
      <c r="FM89" s="252"/>
      <c r="FN89" s="252"/>
      <c r="FO89" s="252"/>
      <c r="FP89" s="252"/>
      <c r="FQ89" s="252"/>
      <c r="FR89" s="252"/>
      <c r="FS89" s="252"/>
      <c r="FT89" s="252"/>
      <c r="FU89" s="252"/>
      <c r="FV89" s="252"/>
      <c r="FW89" s="252"/>
      <c r="FX89" s="252"/>
      <c r="FY89" s="252"/>
      <c r="FZ89" s="252"/>
      <c r="GA89" s="252"/>
      <c r="GB89" s="252"/>
      <c r="GC89" s="252"/>
      <c r="GD89" s="252"/>
      <c r="GE89" s="252"/>
      <c r="GF89" s="252"/>
      <c r="GG89" s="252"/>
      <c r="GH89" s="252"/>
      <c r="GI89" s="252"/>
      <c r="GJ89" s="252"/>
      <c r="GK89" s="252"/>
      <c r="GL89" s="252"/>
      <c r="GM89" s="252"/>
      <c r="GN89" s="252"/>
      <c r="GO89" s="252"/>
      <c r="GP89" s="252"/>
      <c r="GQ89" s="252"/>
      <c r="GR89" s="252"/>
      <c r="GS89" s="252"/>
      <c r="GT89" s="252"/>
      <c r="GU89" s="252"/>
      <c r="GV89" s="252"/>
      <c r="GW89" s="252"/>
      <c r="GX89" s="252"/>
      <c r="GY89" s="252"/>
      <c r="GZ89" s="252"/>
      <c r="HA89" s="252"/>
      <c r="HB89" s="252"/>
      <c r="HC89" s="252"/>
      <c r="HD89" s="252"/>
      <c r="HE89" s="252"/>
      <c r="HF89" s="252"/>
      <c r="HG89" s="252"/>
      <c r="HH89" s="252"/>
    </row>
    <row r="90" spans="1:216" s="272" customFormat="1">
      <c r="A90" s="252"/>
      <c r="B90" s="288"/>
      <c r="C90" s="289"/>
      <c r="D90" s="289"/>
      <c r="E90" s="289"/>
      <c r="F90" s="290"/>
      <c r="G90" s="290"/>
      <c r="H90" s="290"/>
      <c r="I90" s="290"/>
      <c r="J90" s="290"/>
      <c r="K90" s="291"/>
      <c r="L90" s="291"/>
      <c r="M90" s="291"/>
      <c r="N90" s="291"/>
      <c r="O90" s="291"/>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c r="BZ90" s="252"/>
      <c r="CA90" s="252"/>
      <c r="CB90" s="252"/>
      <c r="CC90" s="252"/>
      <c r="CD90" s="252"/>
      <c r="CE90" s="252"/>
      <c r="CF90" s="252"/>
      <c r="CG90" s="252"/>
      <c r="CH90" s="252"/>
      <c r="CI90" s="252"/>
      <c r="CJ90" s="252"/>
      <c r="CK90" s="252"/>
      <c r="CL90" s="252"/>
      <c r="CM90" s="252"/>
      <c r="CN90" s="252"/>
      <c r="CO90" s="252"/>
      <c r="CP90" s="252"/>
      <c r="CQ90" s="252"/>
      <c r="CR90" s="252"/>
      <c r="CS90" s="252"/>
      <c r="CT90" s="252"/>
      <c r="CU90" s="252"/>
      <c r="CV90" s="252"/>
      <c r="CW90" s="252"/>
      <c r="CX90" s="252"/>
      <c r="CY90" s="252"/>
      <c r="CZ90" s="252"/>
      <c r="DA90" s="252"/>
      <c r="DB90" s="252"/>
      <c r="DC90" s="252"/>
      <c r="DD90" s="252"/>
      <c r="DE90" s="252"/>
      <c r="DF90" s="252"/>
      <c r="DG90" s="252"/>
      <c r="DH90" s="252"/>
      <c r="DI90" s="252"/>
      <c r="DJ90" s="252"/>
      <c r="DK90" s="252"/>
      <c r="DL90" s="252"/>
      <c r="DM90" s="252"/>
      <c r="DN90" s="252"/>
      <c r="DO90" s="252"/>
      <c r="DP90" s="252"/>
      <c r="DQ90" s="252"/>
      <c r="DR90" s="252"/>
      <c r="DS90" s="252"/>
      <c r="DT90" s="252"/>
      <c r="DU90" s="252"/>
      <c r="DV90" s="252"/>
      <c r="DW90" s="252"/>
      <c r="DX90" s="252"/>
      <c r="DY90" s="252"/>
      <c r="DZ90" s="252"/>
      <c r="EA90" s="252"/>
      <c r="EB90" s="252"/>
      <c r="EC90" s="252"/>
      <c r="ED90" s="252"/>
      <c r="EE90" s="252"/>
      <c r="EF90" s="252"/>
      <c r="EG90" s="252"/>
      <c r="EH90" s="252"/>
      <c r="EI90" s="252"/>
      <c r="EJ90" s="252"/>
      <c r="EK90" s="252"/>
      <c r="EL90" s="252"/>
      <c r="EM90" s="252"/>
      <c r="EN90" s="252"/>
      <c r="EO90" s="252"/>
      <c r="EP90" s="252"/>
      <c r="EQ90" s="252"/>
      <c r="ER90" s="252"/>
      <c r="ES90" s="252"/>
      <c r="ET90" s="252"/>
      <c r="EU90" s="252"/>
      <c r="EV90" s="252"/>
      <c r="EW90" s="252"/>
      <c r="EX90" s="252"/>
      <c r="EY90" s="252"/>
      <c r="EZ90" s="252"/>
      <c r="FA90" s="252"/>
      <c r="FB90" s="252"/>
      <c r="FC90" s="252"/>
      <c r="FD90" s="252"/>
      <c r="FE90" s="252"/>
      <c r="FF90" s="252"/>
      <c r="FG90" s="252"/>
      <c r="FH90" s="252"/>
      <c r="FI90" s="252"/>
      <c r="FJ90" s="252"/>
      <c r="FK90" s="252"/>
      <c r="FL90" s="252"/>
      <c r="FM90" s="252"/>
      <c r="FN90" s="252"/>
      <c r="FO90" s="252"/>
      <c r="FP90" s="252"/>
      <c r="FQ90" s="252"/>
      <c r="FR90" s="252"/>
      <c r="FS90" s="252"/>
      <c r="FT90" s="252"/>
      <c r="FU90" s="252"/>
      <c r="FV90" s="252"/>
      <c r="FW90" s="252"/>
      <c r="FX90" s="252"/>
      <c r="FY90" s="252"/>
      <c r="FZ90" s="252"/>
      <c r="GA90" s="252"/>
      <c r="GB90" s="252"/>
      <c r="GC90" s="252"/>
      <c r="GD90" s="252"/>
      <c r="GE90" s="252"/>
      <c r="GF90" s="252"/>
      <c r="GG90" s="252"/>
      <c r="GH90" s="252"/>
      <c r="GI90" s="252"/>
      <c r="GJ90" s="252"/>
      <c r="GK90" s="252"/>
      <c r="GL90" s="252"/>
      <c r="GM90" s="252"/>
      <c r="GN90" s="252"/>
      <c r="GO90" s="252"/>
      <c r="GP90" s="252"/>
      <c r="GQ90" s="252"/>
      <c r="GR90" s="252"/>
      <c r="GS90" s="252"/>
      <c r="GT90" s="252"/>
      <c r="GU90" s="252"/>
      <c r="GV90" s="252"/>
      <c r="GW90" s="252"/>
      <c r="GX90" s="252"/>
      <c r="GY90" s="252"/>
      <c r="GZ90" s="252"/>
      <c r="HA90" s="252"/>
      <c r="HB90" s="252"/>
      <c r="HC90" s="252"/>
      <c r="HD90" s="252"/>
      <c r="HE90" s="252"/>
      <c r="HF90" s="252"/>
      <c r="HG90" s="252"/>
      <c r="HH90" s="252"/>
    </row>
    <row r="91" spans="1:216" s="272" customFormat="1">
      <c r="A91" s="252"/>
      <c r="B91" s="288"/>
      <c r="C91" s="289"/>
      <c r="D91" s="289"/>
      <c r="E91" s="289"/>
      <c r="F91" s="290"/>
      <c r="G91" s="290"/>
      <c r="H91" s="290"/>
      <c r="I91" s="290"/>
      <c r="J91" s="290"/>
      <c r="K91" s="291"/>
      <c r="L91" s="291"/>
      <c r="M91" s="291"/>
      <c r="N91" s="291"/>
      <c r="O91" s="291"/>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252"/>
      <c r="BC91" s="252"/>
      <c r="BD91" s="252"/>
      <c r="BE91" s="252"/>
      <c r="BF91" s="252"/>
      <c r="BG91" s="252"/>
      <c r="BH91" s="252"/>
      <c r="BI91" s="252"/>
      <c r="BJ91" s="252"/>
      <c r="BK91" s="252"/>
      <c r="BL91" s="252"/>
      <c r="BM91" s="252"/>
      <c r="BN91" s="252"/>
      <c r="BO91" s="252"/>
      <c r="BP91" s="252"/>
      <c r="BQ91" s="252"/>
      <c r="BR91" s="252"/>
      <c r="BS91" s="252"/>
      <c r="BT91" s="252"/>
      <c r="BU91" s="252"/>
      <c r="BV91" s="252"/>
      <c r="BW91" s="252"/>
      <c r="BX91" s="252"/>
      <c r="BY91" s="252"/>
      <c r="BZ91" s="252"/>
      <c r="CA91" s="252"/>
      <c r="CB91" s="252"/>
      <c r="CC91" s="252"/>
      <c r="CD91" s="252"/>
      <c r="CE91" s="252"/>
      <c r="CF91" s="252"/>
      <c r="CG91" s="252"/>
      <c r="CH91" s="252"/>
      <c r="CI91" s="252"/>
      <c r="CJ91" s="252"/>
      <c r="CK91" s="252"/>
      <c r="CL91" s="252"/>
      <c r="CM91" s="252"/>
      <c r="CN91" s="252"/>
      <c r="CO91" s="252"/>
      <c r="CP91" s="252"/>
      <c r="CQ91" s="252"/>
      <c r="CR91" s="252"/>
      <c r="CS91" s="252"/>
      <c r="CT91" s="252"/>
      <c r="CU91" s="252"/>
      <c r="CV91" s="252"/>
      <c r="CW91" s="252"/>
      <c r="CX91" s="252"/>
      <c r="CY91" s="252"/>
      <c r="CZ91" s="252"/>
      <c r="DA91" s="252"/>
      <c r="DB91" s="252"/>
      <c r="DC91" s="252"/>
      <c r="DD91" s="252"/>
      <c r="DE91" s="252"/>
      <c r="DF91" s="252"/>
      <c r="DG91" s="252"/>
      <c r="DH91" s="252"/>
      <c r="DI91" s="252"/>
      <c r="DJ91" s="252"/>
      <c r="DK91" s="252"/>
      <c r="DL91" s="252"/>
      <c r="DM91" s="252"/>
      <c r="DN91" s="252"/>
      <c r="DO91" s="252"/>
      <c r="DP91" s="252"/>
      <c r="DQ91" s="252"/>
      <c r="DR91" s="252"/>
      <c r="DS91" s="252"/>
      <c r="DT91" s="252"/>
      <c r="DU91" s="252"/>
      <c r="DV91" s="252"/>
      <c r="DW91" s="252"/>
      <c r="DX91" s="252"/>
      <c r="DY91" s="252"/>
      <c r="DZ91" s="252"/>
      <c r="EA91" s="252"/>
      <c r="EB91" s="252"/>
      <c r="EC91" s="252"/>
      <c r="ED91" s="252"/>
      <c r="EE91" s="252"/>
      <c r="EF91" s="252"/>
      <c r="EG91" s="252"/>
      <c r="EH91" s="252"/>
      <c r="EI91" s="252"/>
      <c r="EJ91" s="252"/>
      <c r="EK91" s="252"/>
      <c r="EL91" s="252"/>
      <c r="EM91" s="252"/>
      <c r="EN91" s="252"/>
      <c r="EO91" s="252"/>
      <c r="EP91" s="252"/>
      <c r="EQ91" s="252"/>
      <c r="ER91" s="252"/>
      <c r="ES91" s="252"/>
      <c r="ET91" s="252"/>
      <c r="EU91" s="252"/>
      <c r="EV91" s="252"/>
      <c r="EW91" s="252"/>
      <c r="EX91" s="252"/>
      <c r="EY91" s="252"/>
      <c r="EZ91" s="252"/>
      <c r="FA91" s="252"/>
      <c r="FB91" s="252"/>
      <c r="FC91" s="252"/>
      <c r="FD91" s="252"/>
      <c r="FE91" s="252"/>
      <c r="FF91" s="252"/>
      <c r="FG91" s="252"/>
      <c r="FH91" s="252"/>
      <c r="FI91" s="252"/>
      <c r="FJ91" s="252"/>
      <c r="FK91" s="252"/>
      <c r="FL91" s="252"/>
      <c r="FM91" s="252"/>
      <c r="FN91" s="252"/>
      <c r="FO91" s="252"/>
      <c r="FP91" s="252"/>
      <c r="FQ91" s="252"/>
      <c r="FR91" s="252"/>
      <c r="FS91" s="252"/>
      <c r="FT91" s="252"/>
      <c r="FU91" s="252"/>
      <c r="FV91" s="252"/>
      <c r="FW91" s="252"/>
      <c r="FX91" s="252"/>
      <c r="FY91" s="252"/>
      <c r="FZ91" s="252"/>
      <c r="GA91" s="252"/>
      <c r="GB91" s="252"/>
      <c r="GC91" s="252"/>
      <c r="GD91" s="252"/>
      <c r="GE91" s="252"/>
      <c r="GF91" s="252"/>
      <c r="GG91" s="252"/>
      <c r="GH91" s="252"/>
      <c r="GI91" s="252"/>
      <c r="GJ91" s="252"/>
      <c r="GK91" s="252"/>
      <c r="GL91" s="252"/>
      <c r="GM91" s="252"/>
      <c r="GN91" s="252"/>
      <c r="GO91" s="252"/>
      <c r="GP91" s="252"/>
      <c r="GQ91" s="252"/>
      <c r="GR91" s="252"/>
      <c r="GS91" s="252"/>
      <c r="GT91" s="252"/>
      <c r="GU91" s="252"/>
      <c r="GV91" s="252"/>
      <c r="GW91" s="252"/>
      <c r="GX91" s="252"/>
      <c r="GY91" s="252"/>
      <c r="GZ91" s="252"/>
      <c r="HA91" s="252"/>
      <c r="HB91" s="252"/>
      <c r="HC91" s="252"/>
      <c r="HD91" s="252"/>
      <c r="HE91" s="252"/>
      <c r="HF91" s="252"/>
      <c r="HG91" s="252"/>
      <c r="HH91" s="252"/>
    </row>
    <row r="92" spans="1:216" s="272" customFormat="1">
      <c r="A92" s="252"/>
      <c r="B92" s="288"/>
      <c r="C92" s="289"/>
      <c r="D92" s="289"/>
      <c r="E92" s="289"/>
      <c r="F92" s="290"/>
      <c r="G92" s="290"/>
      <c r="H92" s="290"/>
      <c r="I92" s="290"/>
      <c r="J92" s="290"/>
      <c r="K92" s="291"/>
      <c r="L92" s="291"/>
      <c r="M92" s="291"/>
      <c r="N92" s="291"/>
      <c r="O92" s="291"/>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252"/>
      <c r="BL92" s="252"/>
      <c r="BM92" s="252"/>
      <c r="BN92" s="252"/>
      <c r="BO92" s="252"/>
      <c r="BP92" s="252"/>
      <c r="BQ92" s="252"/>
      <c r="BR92" s="252"/>
      <c r="BS92" s="252"/>
      <c r="BT92" s="252"/>
      <c r="BU92" s="252"/>
      <c r="BV92" s="252"/>
      <c r="BW92" s="252"/>
      <c r="BX92" s="252"/>
      <c r="BY92" s="252"/>
      <c r="BZ92" s="252"/>
      <c r="CA92" s="252"/>
      <c r="CB92" s="252"/>
      <c r="CC92" s="252"/>
      <c r="CD92" s="252"/>
      <c r="CE92" s="252"/>
      <c r="CF92" s="252"/>
      <c r="CG92" s="252"/>
      <c r="CH92" s="252"/>
      <c r="CI92" s="252"/>
      <c r="CJ92" s="252"/>
      <c r="CK92" s="252"/>
      <c r="CL92" s="252"/>
      <c r="CM92" s="252"/>
      <c r="CN92" s="252"/>
      <c r="CO92" s="252"/>
      <c r="CP92" s="252"/>
      <c r="CQ92" s="252"/>
      <c r="CR92" s="252"/>
      <c r="CS92" s="252"/>
      <c r="CT92" s="252"/>
      <c r="CU92" s="252"/>
      <c r="CV92" s="252"/>
      <c r="CW92" s="252"/>
      <c r="CX92" s="252"/>
      <c r="CY92" s="252"/>
      <c r="CZ92" s="252"/>
      <c r="DA92" s="252"/>
      <c r="DB92" s="252"/>
      <c r="DC92" s="252"/>
      <c r="DD92" s="252"/>
      <c r="DE92" s="252"/>
      <c r="DF92" s="252"/>
      <c r="DG92" s="252"/>
      <c r="DH92" s="252"/>
      <c r="DI92" s="252"/>
      <c r="DJ92" s="252"/>
      <c r="DK92" s="252"/>
      <c r="DL92" s="252"/>
      <c r="DM92" s="252"/>
      <c r="DN92" s="252"/>
      <c r="DO92" s="252"/>
      <c r="DP92" s="252"/>
      <c r="DQ92" s="252"/>
      <c r="DR92" s="252"/>
      <c r="DS92" s="252"/>
      <c r="DT92" s="252"/>
      <c r="DU92" s="252"/>
      <c r="DV92" s="252"/>
      <c r="DW92" s="252"/>
      <c r="DX92" s="252"/>
      <c r="DY92" s="252"/>
      <c r="DZ92" s="252"/>
      <c r="EA92" s="252"/>
      <c r="EB92" s="252"/>
      <c r="EC92" s="252"/>
      <c r="ED92" s="252"/>
      <c r="EE92" s="252"/>
      <c r="EF92" s="252"/>
      <c r="EG92" s="252"/>
      <c r="EH92" s="252"/>
      <c r="EI92" s="252"/>
      <c r="EJ92" s="252"/>
      <c r="EK92" s="252"/>
      <c r="EL92" s="252"/>
      <c r="EM92" s="252"/>
      <c r="EN92" s="252"/>
      <c r="EO92" s="252"/>
      <c r="EP92" s="252"/>
      <c r="EQ92" s="252"/>
      <c r="ER92" s="252"/>
      <c r="ES92" s="252"/>
      <c r="ET92" s="252"/>
      <c r="EU92" s="252"/>
      <c r="EV92" s="252"/>
      <c r="EW92" s="252"/>
      <c r="EX92" s="252"/>
      <c r="EY92" s="252"/>
      <c r="EZ92" s="252"/>
      <c r="FA92" s="252"/>
      <c r="FB92" s="252"/>
      <c r="FC92" s="252"/>
      <c r="FD92" s="252"/>
      <c r="FE92" s="252"/>
      <c r="FF92" s="252"/>
      <c r="FG92" s="252"/>
      <c r="FH92" s="252"/>
      <c r="FI92" s="252"/>
      <c r="FJ92" s="252"/>
      <c r="FK92" s="252"/>
      <c r="FL92" s="252"/>
      <c r="FM92" s="252"/>
      <c r="FN92" s="252"/>
      <c r="FO92" s="252"/>
      <c r="FP92" s="252"/>
      <c r="FQ92" s="252"/>
      <c r="FR92" s="252"/>
      <c r="FS92" s="252"/>
      <c r="FT92" s="252"/>
      <c r="FU92" s="252"/>
      <c r="FV92" s="252"/>
      <c r="FW92" s="252"/>
      <c r="FX92" s="252"/>
      <c r="FY92" s="252"/>
      <c r="FZ92" s="252"/>
      <c r="GA92" s="252"/>
      <c r="GB92" s="252"/>
      <c r="GC92" s="252"/>
      <c r="GD92" s="252"/>
      <c r="GE92" s="252"/>
      <c r="GF92" s="252"/>
      <c r="GG92" s="252"/>
      <c r="GH92" s="252"/>
      <c r="GI92" s="252"/>
      <c r="GJ92" s="252"/>
      <c r="GK92" s="252"/>
      <c r="GL92" s="252"/>
      <c r="GM92" s="252"/>
      <c r="GN92" s="252"/>
      <c r="GO92" s="252"/>
      <c r="GP92" s="252"/>
      <c r="GQ92" s="252"/>
      <c r="GR92" s="252"/>
      <c r="GS92" s="252"/>
      <c r="GT92" s="252"/>
      <c r="GU92" s="252"/>
      <c r="GV92" s="252"/>
      <c r="GW92" s="252"/>
      <c r="GX92" s="252"/>
      <c r="GY92" s="252"/>
      <c r="GZ92" s="252"/>
      <c r="HA92" s="252"/>
      <c r="HB92" s="252"/>
      <c r="HC92" s="252"/>
      <c r="HD92" s="252"/>
      <c r="HE92" s="252"/>
      <c r="HF92" s="252"/>
      <c r="HG92" s="252"/>
      <c r="HH92" s="252"/>
    </row>
    <row r="93" spans="1:216" s="272" customFormat="1">
      <c r="A93" s="252"/>
      <c r="B93" s="288"/>
      <c r="C93" s="289"/>
      <c r="D93" s="289"/>
      <c r="E93" s="289"/>
      <c r="F93" s="290"/>
      <c r="G93" s="290"/>
      <c r="H93" s="290"/>
      <c r="I93" s="290"/>
      <c r="J93" s="290"/>
      <c r="K93" s="291"/>
      <c r="L93" s="291"/>
      <c r="M93" s="291"/>
      <c r="N93" s="291"/>
      <c r="O93" s="291"/>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2"/>
      <c r="BA93" s="252"/>
      <c r="BB93" s="252"/>
      <c r="BC93" s="252"/>
      <c r="BD93" s="252"/>
      <c r="BE93" s="252"/>
      <c r="BF93" s="252"/>
      <c r="BG93" s="252"/>
      <c r="BH93" s="252"/>
      <c r="BI93" s="252"/>
      <c r="BJ93" s="252"/>
      <c r="BK93" s="252"/>
      <c r="BL93" s="252"/>
      <c r="BM93" s="252"/>
      <c r="BN93" s="252"/>
      <c r="BO93" s="252"/>
      <c r="BP93" s="252"/>
      <c r="BQ93" s="252"/>
      <c r="BR93" s="252"/>
      <c r="BS93" s="252"/>
      <c r="BT93" s="252"/>
      <c r="BU93" s="252"/>
      <c r="BV93" s="252"/>
      <c r="BW93" s="252"/>
      <c r="BX93" s="252"/>
      <c r="BY93" s="252"/>
      <c r="BZ93" s="252"/>
      <c r="CA93" s="252"/>
      <c r="CB93" s="252"/>
      <c r="CC93" s="252"/>
      <c r="CD93" s="252"/>
      <c r="CE93" s="252"/>
      <c r="CF93" s="252"/>
      <c r="CG93" s="252"/>
      <c r="CH93" s="252"/>
      <c r="CI93" s="252"/>
      <c r="CJ93" s="252"/>
      <c r="CK93" s="252"/>
      <c r="CL93" s="252"/>
      <c r="CM93" s="252"/>
      <c r="CN93" s="252"/>
      <c r="CO93" s="252"/>
      <c r="CP93" s="252"/>
      <c r="CQ93" s="252"/>
      <c r="CR93" s="252"/>
      <c r="CS93" s="252"/>
      <c r="CT93" s="252"/>
      <c r="CU93" s="252"/>
      <c r="CV93" s="252"/>
      <c r="CW93" s="252"/>
      <c r="CX93" s="252"/>
      <c r="CY93" s="252"/>
      <c r="CZ93" s="252"/>
      <c r="DA93" s="252"/>
      <c r="DB93" s="252"/>
      <c r="DC93" s="252"/>
      <c r="DD93" s="252"/>
      <c r="DE93" s="252"/>
      <c r="DF93" s="252"/>
      <c r="DG93" s="252"/>
      <c r="DH93" s="252"/>
      <c r="DI93" s="252"/>
      <c r="DJ93" s="252"/>
      <c r="DK93" s="252"/>
      <c r="DL93" s="252"/>
      <c r="DM93" s="252"/>
      <c r="DN93" s="252"/>
      <c r="DO93" s="252"/>
      <c r="DP93" s="252"/>
      <c r="DQ93" s="252"/>
      <c r="DR93" s="252"/>
      <c r="DS93" s="252"/>
      <c r="DT93" s="252"/>
      <c r="DU93" s="252"/>
      <c r="DV93" s="252"/>
      <c r="DW93" s="252"/>
      <c r="DX93" s="252"/>
      <c r="DY93" s="252"/>
      <c r="DZ93" s="252"/>
      <c r="EA93" s="252"/>
      <c r="EB93" s="252"/>
      <c r="EC93" s="252"/>
      <c r="ED93" s="252"/>
      <c r="EE93" s="252"/>
      <c r="EF93" s="252"/>
      <c r="EG93" s="252"/>
      <c r="EH93" s="252"/>
      <c r="EI93" s="252"/>
      <c r="EJ93" s="252"/>
      <c r="EK93" s="252"/>
      <c r="EL93" s="252"/>
      <c r="EM93" s="252"/>
      <c r="EN93" s="252"/>
      <c r="EO93" s="252"/>
      <c r="EP93" s="252"/>
      <c r="EQ93" s="252"/>
      <c r="ER93" s="252"/>
      <c r="ES93" s="252"/>
      <c r="ET93" s="252"/>
      <c r="EU93" s="252"/>
      <c r="EV93" s="252"/>
      <c r="EW93" s="252"/>
      <c r="EX93" s="252"/>
      <c r="EY93" s="252"/>
      <c r="EZ93" s="252"/>
      <c r="FA93" s="252"/>
      <c r="FB93" s="252"/>
      <c r="FC93" s="252"/>
      <c r="FD93" s="252"/>
      <c r="FE93" s="252"/>
      <c r="FF93" s="252"/>
      <c r="FG93" s="252"/>
      <c r="FH93" s="252"/>
      <c r="FI93" s="252"/>
      <c r="FJ93" s="252"/>
      <c r="FK93" s="252"/>
      <c r="FL93" s="252"/>
      <c r="FM93" s="252"/>
      <c r="FN93" s="252"/>
      <c r="FO93" s="252"/>
      <c r="FP93" s="252"/>
      <c r="FQ93" s="252"/>
      <c r="FR93" s="252"/>
      <c r="FS93" s="252"/>
      <c r="FT93" s="252"/>
      <c r="FU93" s="252"/>
      <c r="FV93" s="252"/>
      <c r="FW93" s="252"/>
      <c r="FX93" s="252"/>
      <c r="FY93" s="252"/>
      <c r="FZ93" s="252"/>
      <c r="GA93" s="252"/>
      <c r="GB93" s="252"/>
      <c r="GC93" s="252"/>
      <c r="GD93" s="252"/>
      <c r="GE93" s="252"/>
      <c r="GF93" s="252"/>
      <c r="GG93" s="252"/>
      <c r="GH93" s="252"/>
      <c r="GI93" s="252"/>
      <c r="GJ93" s="252"/>
      <c r="GK93" s="252"/>
      <c r="GL93" s="252"/>
      <c r="GM93" s="252"/>
      <c r="GN93" s="252"/>
      <c r="GO93" s="252"/>
      <c r="GP93" s="252"/>
      <c r="GQ93" s="252"/>
      <c r="GR93" s="252"/>
      <c r="GS93" s="252"/>
      <c r="GT93" s="252"/>
      <c r="GU93" s="252"/>
      <c r="GV93" s="252"/>
      <c r="GW93" s="252"/>
      <c r="GX93" s="252"/>
      <c r="GY93" s="252"/>
      <c r="GZ93" s="252"/>
      <c r="HA93" s="252"/>
      <c r="HB93" s="252"/>
      <c r="HC93" s="252"/>
      <c r="HD93" s="252"/>
      <c r="HE93" s="252"/>
      <c r="HF93" s="252"/>
      <c r="HG93" s="252"/>
      <c r="HH93" s="252"/>
    </row>
    <row r="94" spans="1:216" s="272" customFormat="1">
      <c r="A94" s="252"/>
      <c r="B94" s="288"/>
      <c r="C94" s="289"/>
      <c r="D94" s="289"/>
      <c r="E94" s="289"/>
      <c r="F94" s="290"/>
      <c r="G94" s="290"/>
      <c r="H94" s="290"/>
      <c r="I94" s="290"/>
      <c r="J94" s="290"/>
      <c r="K94" s="291"/>
      <c r="L94" s="291"/>
      <c r="M94" s="291"/>
      <c r="N94" s="291"/>
      <c r="O94" s="291"/>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2"/>
      <c r="BA94" s="252"/>
      <c r="BB94" s="252"/>
      <c r="BC94" s="252"/>
      <c r="BD94" s="252"/>
      <c r="BE94" s="252"/>
      <c r="BF94" s="252"/>
      <c r="BG94" s="252"/>
      <c r="BH94" s="252"/>
      <c r="BI94" s="252"/>
      <c r="BJ94" s="252"/>
      <c r="BK94" s="252"/>
      <c r="BL94" s="252"/>
      <c r="BM94" s="252"/>
      <c r="BN94" s="252"/>
      <c r="BO94" s="252"/>
      <c r="BP94" s="252"/>
      <c r="BQ94" s="252"/>
      <c r="BR94" s="252"/>
      <c r="BS94" s="252"/>
      <c r="BT94" s="252"/>
      <c r="BU94" s="252"/>
      <c r="BV94" s="252"/>
      <c r="BW94" s="252"/>
      <c r="BX94" s="252"/>
      <c r="BY94" s="252"/>
      <c r="BZ94" s="252"/>
      <c r="CA94" s="252"/>
      <c r="CB94" s="252"/>
      <c r="CC94" s="252"/>
      <c r="CD94" s="252"/>
      <c r="CE94" s="252"/>
      <c r="CF94" s="252"/>
      <c r="CG94" s="252"/>
      <c r="CH94" s="252"/>
      <c r="CI94" s="252"/>
      <c r="CJ94" s="252"/>
      <c r="CK94" s="252"/>
      <c r="CL94" s="252"/>
      <c r="CM94" s="252"/>
      <c r="CN94" s="252"/>
      <c r="CO94" s="252"/>
      <c r="CP94" s="252"/>
      <c r="CQ94" s="252"/>
      <c r="CR94" s="252"/>
      <c r="CS94" s="252"/>
      <c r="CT94" s="252"/>
      <c r="CU94" s="252"/>
      <c r="CV94" s="252"/>
      <c r="CW94" s="252"/>
      <c r="CX94" s="252"/>
      <c r="CY94" s="252"/>
      <c r="CZ94" s="252"/>
      <c r="DA94" s="252"/>
      <c r="DB94" s="252"/>
      <c r="DC94" s="252"/>
      <c r="DD94" s="252"/>
      <c r="DE94" s="252"/>
      <c r="DF94" s="252"/>
      <c r="DG94" s="252"/>
      <c r="DH94" s="252"/>
      <c r="DI94" s="252"/>
      <c r="DJ94" s="252"/>
      <c r="DK94" s="252"/>
      <c r="DL94" s="252"/>
      <c r="DM94" s="252"/>
      <c r="DN94" s="252"/>
      <c r="DO94" s="252"/>
      <c r="DP94" s="252"/>
      <c r="DQ94" s="252"/>
      <c r="DR94" s="252"/>
      <c r="DS94" s="252"/>
      <c r="DT94" s="252"/>
      <c r="DU94" s="252"/>
      <c r="DV94" s="252"/>
      <c r="DW94" s="252"/>
      <c r="DX94" s="252"/>
      <c r="DY94" s="252"/>
      <c r="DZ94" s="252"/>
      <c r="EA94" s="252"/>
      <c r="EB94" s="252"/>
      <c r="EC94" s="252"/>
      <c r="ED94" s="252"/>
      <c r="EE94" s="252"/>
      <c r="EF94" s="252"/>
      <c r="EG94" s="252"/>
      <c r="EH94" s="252"/>
      <c r="EI94" s="252"/>
      <c r="EJ94" s="252"/>
      <c r="EK94" s="252"/>
      <c r="EL94" s="252"/>
      <c r="EM94" s="252"/>
      <c r="EN94" s="252"/>
      <c r="EO94" s="252"/>
      <c r="EP94" s="252"/>
      <c r="EQ94" s="252"/>
      <c r="ER94" s="252"/>
      <c r="ES94" s="252"/>
      <c r="ET94" s="252"/>
      <c r="EU94" s="252"/>
      <c r="EV94" s="252"/>
      <c r="EW94" s="252"/>
      <c r="EX94" s="252"/>
      <c r="EY94" s="252"/>
      <c r="EZ94" s="252"/>
      <c r="FA94" s="252"/>
      <c r="FB94" s="252"/>
      <c r="FC94" s="252"/>
      <c r="FD94" s="252"/>
      <c r="FE94" s="252"/>
      <c r="FF94" s="252"/>
      <c r="FG94" s="252"/>
      <c r="FH94" s="252"/>
      <c r="FI94" s="252"/>
      <c r="FJ94" s="252"/>
      <c r="FK94" s="252"/>
      <c r="FL94" s="252"/>
      <c r="FM94" s="252"/>
      <c r="FN94" s="252"/>
      <c r="FO94" s="252"/>
      <c r="FP94" s="252"/>
      <c r="FQ94" s="252"/>
      <c r="FR94" s="252"/>
      <c r="FS94" s="252"/>
      <c r="FT94" s="252"/>
      <c r="FU94" s="252"/>
      <c r="FV94" s="252"/>
      <c r="FW94" s="252"/>
      <c r="FX94" s="252"/>
      <c r="FY94" s="252"/>
      <c r="FZ94" s="252"/>
      <c r="GA94" s="252"/>
      <c r="GB94" s="252"/>
      <c r="GC94" s="252"/>
      <c r="GD94" s="252"/>
      <c r="GE94" s="252"/>
      <c r="GF94" s="252"/>
      <c r="GG94" s="252"/>
      <c r="GH94" s="252"/>
      <c r="GI94" s="252"/>
      <c r="GJ94" s="252"/>
      <c r="GK94" s="252"/>
      <c r="GL94" s="252"/>
      <c r="GM94" s="252"/>
      <c r="GN94" s="252"/>
      <c r="GO94" s="252"/>
      <c r="GP94" s="252"/>
      <c r="GQ94" s="252"/>
      <c r="GR94" s="252"/>
      <c r="GS94" s="252"/>
      <c r="GT94" s="252"/>
      <c r="GU94" s="252"/>
      <c r="GV94" s="252"/>
      <c r="GW94" s="252"/>
      <c r="GX94" s="252"/>
      <c r="GY94" s="252"/>
      <c r="GZ94" s="252"/>
      <c r="HA94" s="252"/>
      <c r="HB94" s="252"/>
      <c r="HC94" s="252"/>
      <c r="HD94" s="252"/>
      <c r="HE94" s="252"/>
      <c r="HF94" s="252"/>
      <c r="HG94" s="252"/>
      <c r="HH94" s="252"/>
    </row>
    <row r="95" spans="1:216" s="272" customFormat="1">
      <c r="A95" s="252"/>
      <c r="B95" s="288"/>
      <c r="C95" s="289"/>
      <c r="D95" s="289"/>
      <c r="E95" s="289"/>
      <c r="F95" s="290"/>
      <c r="G95" s="290"/>
      <c r="H95" s="290"/>
      <c r="I95" s="290"/>
      <c r="J95" s="290"/>
      <c r="K95" s="291"/>
      <c r="L95" s="291"/>
      <c r="M95" s="291"/>
      <c r="N95" s="291"/>
      <c r="O95" s="291"/>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2"/>
      <c r="BA95" s="252"/>
      <c r="BB95" s="252"/>
      <c r="BC95" s="252"/>
      <c r="BD95" s="252"/>
      <c r="BE95" s="252"/>
      <c r="BF95" s="252"/>
      <c r="BG95" s="252"/>
      <c r="BH95" s="252"/>
      <c r="BI95" s="252"/>
      <c r="BJ95" s="252"/>
      <c r="BK95" s="252"/>
      <c r="BL95" s="252"/>
      <c r="BM95" s="252"/>
      <c r="BN95" s="252"/>
      <c r="BO95" s="252"/>
      <c r="BP95" s="252"/>
      <c r="BQ95" s="252"/>
      <c r="BR95" s="252"/>
      <c r="BS95" s="252"/>
      <c r="BT95" s="252"/>
      <c r="BU95" s="252"/>
      <c r="BV95" s="252"/>
      <c r="BW95" s="252"/>
      <c r="BX95" s="252"/>
      <c r="BY95" s="252"/>
      <c r="BZ95" s="252"/>
      <c r="CA95" s="252"/>
      <c r="CB95" s="252"/>
      <c r="CC95" s="252"/>
      <c r="CD95" s="252"/>
      <c r="CE95" s="252"/>
      <c r="CF95" s="252"/>
      <c r="CG95" s="252"/>
      <c r="CH95" s="252"/>
      <c r="CI95" s="252"/>
      <c r="CJ95" s="252"/>
      <c r="CK95" s="252"/>
      <c r="CL95" s="252"/>
      <c r="CM95" s="252"/>
      <c r="CN95" s="252"/>
      <c r="CO95" s="252"/>
      <c r="CP95" s="252"/>
      <c r="CQ95" s="252"/>
      <c r="CR95" s="252"/>
      <c r="CS95" s="252"/>
      <c r="CT95" s="252"/>
      <c r="CU95" s="252"/>
      <c r="CV95" s="252"/>
      <c r="CW95" s="252"/>
      <c r="CX95" s="252"/>
      <c r="CY95" s="252"/>
      <c r="CZ95" s="252"/>
      <c r="DA95" s="252"/>
      <c r="DB95" s="252"/>
      <c r="DC95" s="252"/>
      <c r="DD95" s="252"/>
      <c r="DE95" s="252"/>
      <c r="DF95" s="252"/>
      <c r="DG95" s="252"/>
      <c r="DH95" s="252"/>
      <c r="DI95" s="252"/>
      <c r="DJ95" s="252"/>
      <c r="DK95" s="252"/>
      <c r="DL95" s="252"/>
      <c r="DM95" s="252"/>
      <c r="DN95" s="252"/>
      <c r="DO95" s="252"/>
      <c r="DP95" s="252"/>
      <c r="DQ95" s="252"/>
      <c r="DR95" s="252"/>
      <c r="DS95" s="252"/>
      <c r="DT95" s="252"/>
      <c r="DU95" s="252"/>
      <c r="DV95" s="252"/>
      <c r="DW95" s="252"/>
      <c r="DX95" s="252"/>
      <c r="DY95" s="252"/>
      <c r="DZ95" s="252"/>
      <c r="EA95" s="252"/>
      <c r="EB95" s="252"/>
      <c r="EC95" s="252"/>
      <c r="ED95" s="252"/>
      <c r="EE95" s="252"/>
      <c r="EF95" s="252"/>
      <c r="EG95" s="252"/>
      <c r="EH95" s="252"/>
      <c r="EI95" s="252"/>
      <c r="EJ95" s="252"/>
      <c r="EK95" s="252"/>
      <c r="EL95" s="252"/>
      <c r="EM95" s="252"/>
      <c r="EN95" s="252"/>
      <c r="EO95" s="252"/>
      <c r="EP95" s="252"/>
      <c r="EQ95" s="252"/>
      <c r="ER95" s="252"/>
      <c r="ES95" s="252"/>
      <c r="ET95" s="252"/>
      <c r="EU95" s="252"/>
      <c r="EV95" s="252"/>
      <c r="EW95" s="252"/>
      <c r="EX95" s="252"/>
      <c r="EY95" s="252"/>
      <c r="EZ95" s="252"/>
      <c r="FA95" s="252"/>
      <c r="FB95" s="252"/>
      <c r="FC95" s="252"/>
      <c r="FD95" s="252"/>
      <c r="FE95" s="252"/>
      <c r="FF95" s="252"/>
      <c r="FG95" s="252"/>
      <c r="FH95" s="252"/>
      <c r="FI95" s="252"/>
      <c r="FJ95" s="252"/>
      <c r="FK95" s="252"/>
      <c r="FL95" s="252"/>
      <c r="FM95" s="252"/>
      <c r="FN95" s="252"/>
      <c r="FO95" s="252"/>
      <c r="FP95" s="252"/>
      <c r="FQ95" s="252"/>
      <c r="FR95" s="252"/>
      <c r="FS95" s="252"/>
      <c r="FT95" s="252"/>
      <c r="FU95" s="252"/>
      <c r="FV95" s="252"/>
      <c r="FW95" s="252"/>
      <c r="FX95" s="252"/>
      <c r="FY95" s="252"/>
      <c r="FZ95" s="252"/>
      <c r="GA95" s="252"/>
      <c r="GB95" s="252"/>
      <c r="GC95" s="252"/>
      <c r="GD95" s="252"/>
      <c r="GE95" s="252"/>
      <c r="GF95" s="252"/>
      <c r="GG95" s="252"/>
      <c r="GH95" s="252"/>
      <c r="GI95" s="252"/>
      <c r="GJ95" s="252"/>
      <c r="GK95" s="252"/>
      <c r="GL95" s="252"/>
      <c r="GM95" s="252"/>
      <c r="GN95" s="252"/>
      <c r="GO95" s="252"/>
      <c r="GP95" s="252"/>
      <c r="GQ95" s="252"/>
      <c r="GR95" s="252"/>
      <c r="GS95" s="252"/>
      <c r="GT95" s="252"/>
      <c r="GU95" s="252"/>
      <c r="GV95" s="252"/>
      <c r="GW95" s="252"/>
      <c r="GX95" s="252"/>
      <c r="GY95" s="252"/>
      <c r="GZ95" s="252"/>
      <c r="HA95" s="252"/>
      <c r="HB95" s="252"/>
      <c r="HC95" s="252"/>
      <c r="HD95" s="252"/>
      <c r="HE95" s="252"/>
      <c r="HF95" s="252"/>
      <c r="HG95" s="252"/>
      <c r="HH95" s="252"/>
    </row>
    <row r="96" spans="1:216" s="272" customFormat="1">
      <c r="A96" s="252"/>
      <c r="B96" s="288"/>
      <c r="C96" s="289"/>
      <c r="D96" s="289"/>
      <c r="E96" s="289"/>
      <c r="F96" s="290"/>
      <c r="G96" s="290"/>
      <c r="H96" s="290"/>
      <c r="I96" s="290"/>
      <c r="J96" s="290"/>
      <c r="K96" s="291"/>
      <c r="L96" s="291"/>
      <c r="M96" s="291"/>
      <c r="N96" s="291"/>
      <c r="O96" s="291"/>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T96" s="252"/>
      <c r="BU96" s="252"/>
      <c r="BV96" s="252"/>
      <c r="BW96" s="252"/>
      <c r="BX96" s="252"/>
      <c r="BY96" s="252"/>
      <c r="BZ96" s="252"/>
      <c r="CA96" s="252"/>
      <c r="CB96" s="252"/>
      <c r="CC96" s="252"/>
      <c r="CD96" s="252"/>
      <c r="CE96" s="252"/>
      <c r="CF96" s="252"/>
      <c r="CG96" s="252"/>
      <c r="CH96" s="252"/>
      <c r="CI96" s="252"/>
      <c r="CJ96" s="252"/>
      <c r="CK96" s="252"/>
      <c r="CL96" s="252"/>
      <c r="CM96" s="252"/>
      <c r="CN96" s="252"/>
      <c r="CO96" s="252"/>
      <c r="CP96" s="252"/>
      <c r="CQ96" s="252"/>
      <c r="CR96" s="252"/>
      <c r="CS96" s="252"/>
      <c r="CT96" s="252"/>
      <c r="CU96" s="252"/>
      <c r="CV96" s="252"/>
      <c r="CW96" s="252"/>
      <c r="CX96" s="252"/>
      <c r="CY96" s="252"/>
      <c r="CZ96" s="252"/>
      <c r="DA96" s="252"/>
      <c r="DB96" s="252"/>
      <c r="DC96" s="252"/>
      <c r="DD96" s="252"/>
      <c r="DE96" s="252"/>
      <c r="DF96" s="252"/>
      <c r="DG96" s="252"/>
      <c r="DH96" s="252"/>
      <c r="DI96" s="252"/>
      <c r="DJ96" s="252"/>
      <c r="DK96" s="252"/>
      <c r="DL96" s="252"/>
      <c r="DM96" s="252"/>
      <c r="DN96" s="252"/>
      <c r="DO96" s="252"/>
      <c r="DP96" s="252"/>
      <c r="DQ96" s="252"/>
      <c r="DR96" s="252"/>
      <c r="DS96" s="252"/>
      <c r="DT96" s="252"/>
      <c r="DU96" s="252"/>
      <c r="DV96" s="252"/>
      <c r="DW96" s="252"/>
      <c r="DX96" s="252"/>
      <c r="DY96" s="252"/>
      <c r="DZ96" s="252"/>
      <c r="EA96" s="252"/>
      <c r="EB96" s="252"/>
      <c r="EC96" s="252"/>
      <c r="ED96" s="252"/>
      <c r="EE96" s="252"/>
      <c r="EF96" s="252"/>
      <c r="EG96" s="252"/>
      <c r="EH96" s="252"/>
      <c r="EI96" s="252"/>
      <c r="EJ96" s="252"/>
      <c r="EK96" s="252"/>
      <c r="EL96" s="252"/>
      <c r="EM96" s="252"/>
      <c r="EN96" s="252"/>
      <c r="EO96" s="252"/>
      <c r="EP96" s="252"/>
      <c r="EQ96" s="252"/>
      <c r="ER96" s="252"/>
      <c r="ES96" s="252"/>
      <c r="ET96" s="252"/>
      <c r="EU96" s="252"/>
      <c r="EV96" s="252"/>
      <c r="EW96" s="252"/>
      <c r="EX96" s="252"/>
      <c r="EY96" s="252"/>
      <c r="EZ96" s="252"/>
      <c r="FA96" s="252"/>
      <c r="FB96" s="252"/>
      <c r="FC96" s="252"/>
      <c r="FD96" s="252"/>
      <c r="FE96" s="252"/>
      <c r="FF96" s="252"/>
      <c r="FG96" s="252"/>
      <c r="FH96" s="252"/>
      <c r="FI96" s="252"/>
      <c r="FJ96" s="252"/>
      <c r="FK96" s="252"/>
      <c r="FL96" s="252"/>
      <c r="FM96" s="252"/>
      <c r="FN96" s="252"/>
      <c r="FO96" s="252"/>
      <c r="FP96" s="252"/>
      <c r="FQ96" s="252"/>
      <c r="FR96" s="252"/>
      <c r="FS96" s="252"/>
      <c r="FT96" s="252"/>
      <c r="FU96" s="252"/>
      <c r="FV96" s="252"/>
      <c r="FW96" s="252"/>
      <c r="FX96" s="252"/>
      <c r="FY96" s="252"/>
      <c r="FZ96" s="252"/>
      <c r="GA96" s="252"/>
      <c r="GB96" s="252"/>
      <c r="GC96" s="252"/>
      <c r="GD96" s="252"/>
      <c r="GE96" s="252"/>
      <c r="GF96" s="252"/>
      <c r="GG96" s="252"/>
      <c r="GH96" s="252"/>
      <c r="GI96" s="252"/>
      <c r="GJ96" s="252"/>
      <c r="GK96" s="252"/>
      <c r="GL96" s="252"/>
      <c r="GM96" s="252"/>
      <c r="GN96" s="252"/>
      <c r="GO96" s="252"/>
      <c r="GP96" s="252"/>
      <c r="GQ96" s="252"/>
      <c r="GR96" s="252"/>
      <c r="GS96" s="252"/>
      <c r="GT96" s="252"/>
      <c r="GU96" s="252"/>
      <c r="GV96" s="252"/>
      <c r="GW96" s="252"/>
      <c r="GX96" s="252"/>
      <c r="GY96" s="252"/>
      <c r="GZ96" s="252"/>
      <c r="HA96" s="252"/>
      <c r="HB96" s="252"/>
      <c r="HC96" s="252"/>
      <c r="HD96" s="252"/>
      <c r="HE96" s="252"/>
      <c r="HF96" s="252"/>
      <c r="HG96" s="252"/>
      <c r="HH96" s="252"/>
    </row>
    <row r="97" spans="1:216" s="272" customFormat="1">
      <c r="A97" s="252"/>
      <c r="B97" s="288"/>
      <c r="C97" s="289"/>
      <c r="D97" s="289"/>
      <c r="E97" s="289"/>
      <c r="F97" s="290"/>
      <c r="G97" s="290"/>
      <c r="H97" s="290"/>
      <c r="I97" s="290"/>
      <c r="J97" s="290"/>
      <c r="K97" s="291"/>
      <c r="L97" s="291"/>
      <c r="M97" s="291"/>
      <c r="N97" s="291"/>
      <c r="O97" s="291"/>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2"/>
      <c r="BD97" s="252"/>
      <c r="BE97" s="252"/>
      <c r="BF97" s="252"/>
      <c r="BG97" s="252"/>
      <c r="BH97" s="252"/>
      <c r="BI97" s="252"/>
      <c r="BJ97" s="252"/>
      <c r="BK97" s="252"/>
      <c r="BL97" s="252"/>
      <c r="BM97" s="252"/>
      <c r="BN97" s="252"/>
      <c r="BO97" s="252"/>
      <c r="BP97" s="252"/>
      <c r="BQ97" s="252"/>
      <c r="BR97" s="252"/>
      <c r="BS97" s="252"/>
      <c r="BT97" s="252"/>
      <c r="BU97" s="252"/>
      <c r="BV97" s="252"/>
      <c r="BW97" s="252"/>
      <c r="BX97" s="252"/>
      <c r="BY97" s="252"/>
      <c r="BZ97" s="252"/>
      <c r="CA97" s="252"/>
      <c r="CB97" s="252"/>
      <c r="CC97" s="252"/>
      <c r="CD97" s="252"/>
      <c r="CE97" s="252"/>
      <c r="CF97" s="252"/>
      <c r="CG97" s="252"/>
      <c r="CH97" s="252"/>
      <c r="CI97" s="252"/>
      <c r="CJ97" s="252"/>
      <c r="CK97" s="252"/>
      <c r="CL97" s="252"/>
      <c r="CM97" s="252"/>
      <c r="CN97" s="252"/>
      <c r="CO97" s="252"/>
      <c r="CP97" s="252"/>
      <c r="CQ97" s="252"/>
      <c r="CR97" s="252"/>
      <c r="CS97" s="252"/>
      <c r="CT97" s="252"/>
      <c r="CU97" s="252"/>
      <c r="CV97" s="252"/>
      <c r="CW97" s="252"/>
      <c r="CX97" s="252"/>
      <c r="CY97" s="252"/>
      <c r="CZ97" s="252"/>
      <c r="DA97" s="252"/>
      <c r="DB97" s="252"/>
      <c r="DC97" s="252"/>
      <c r="DD97" s="252"/>
      <c r="DE97" s="252"/>
      <c r="DF97" s="252"/>
      <c r="DG97" s="252"/>
      <c r="DH97" s="252"/>
      <c r="DI97" s="252"/>
      <c r="DJ97" s="252"/>
      <c r="DK97" s="252"/>
      <c r="DL97" s="252"/>
      <c r="DM97" s="252"/>
      <c r="DN97" s="252"/>
      <c r="DO97" s="252"/>
      <c r="DP97" s="252"/>
      <c r="DQ97" s="252"/>
      <c r="DR97" s="252"/>
      <c r="DS97" s="252"/>
      <c r="DT97" s="252"/>
      <c r="DU97" s="252"/>
      <c r="DV97" s="252"/>
      <c r="DW97" s="252"/>
      <c r="DX97" s="252"/>
      <c r="DY97" s="252"/>
      <c r="DZ97" s="252"/>
      <c r="EA97" s="252"/>
      <c r="EB97" s="252"/>
      <c r="EC97" s="252"/>
      <c r="ED97" s="252"/>
      <c r="EE97" s="252"/>
      <c r="EF97" s="252"/>
      <c r="EG97" s="252"/>
      <c r="EH97" s="252"/>
      <c r="EI97" s="252"/>
      <c r="EJ97" s="252"/>
      <c r="EK97" s="252"/>
      <c r="EL97" s="252"/>
      <c r="EM97" s="252"/>
      <c r="EN97" s="252"/>
      <c r="EO97" s="252"/>
      <c r="EP97" s="252"/>
      <c r="EQ97" s="252"/>
      <c r="ER97" s="252"/>
      <c r="ES97" s="252"/>
      <c r="ET97" s="252"/>
      <c r="EU97" s="252"/>
      <c r="EV97" s="252"/>
      <c r="EW97" s="252"/>
      <c r="EX97" s="252"/>
      <c r="EY97" s="252"/>
      <c r="EZ97" s="252"/>
      <c r="FA97" s="252"/>
      <c r="FB97" s="252"/>
      <c r="FC97" s="252"/>
      <c r="FD97" s="252"/>
      <c r="FE97" s="252"/>
      <c r="FF97" s="252"/>
      <c r="FG97" s="252"/>
      <c r="FH97" s="252"/>
      <c r="FI97" s="252"/>
      <c r="FJ97" s="252"/>
      <c r="FK97" s="252"/>
      <c r="FL97" s="252"/>
      <c r="FM97" s="252"/>
      <c r="FN97" s="252"/>
      <c r="FO97" s="252"/>
      <c r="FP97" s="252"/>
      <c r="FQ97" s="252"/>
      <c r="FR97" s="252"/>
      <c r="FS97" s="252"/>
      <c r="FT97" s="252"/>
      <c r="FU97" s="252"/>
      <c r="FV97" s="252"/>
      <c r="FW97" s="252"/>
      <c r="FX97" s="252"/>
      <c r="FY97" s="252"/>
      <c r="FZ97" s="252"/>
      <c r="GA97" s="252"/>
      <c r="GB97" s="252"/>
      <c r="GC97" s="252"/>
      <c r="GD97" s="252"/>
      <c r="GE97" s="252"/>
      <c r="GF97" s="252"/>
      <c r="GG97" s="252"/>
      <c r="GH97" s="252"/>
      <c r="GI97" s="252"/>
      <c r="GJ97" s="252"/>
      <c r="GK97" s="252"/>
      <c r="GL97" s="252"/>
      <c r="GM97" s="252"/>
      <c r="GN97" s="252"/>
      <c r="GO97" s="252"/>
      <c r="GP97" s="252"/>
      <c r="GQ97" s="252"/>
      <c r="GR97" s="252"/>
      <c r="GS97" s="252"/>
      <c r="GT97" s="252"/>
      <c r="GU97" s="252"/>
      <c r="GV97" s="252"/>
      <c r="GW97" s="252"/>
      <c r="GX97" s="252"/>
      <c r="GY97" s="252"/>
      <c r="GZ97" s="252"/>
      <c r="HA97" s="252"/>
      <c r="HB97" s="252"/>
      <c r="HC97" s="252"/>
      <c r="HD97" s="252"/>
      <c r="HE97" s="252"/>
      <c r="HF97" s="252"/>
      <c r="HG97" s="252"/>
      <c r="HH97" s="252"/>
    </row>
    <row r="98" spans="1:216" s="272" customFormat="1">
      <c r="A98" s="252"/>
      <c r="B98" s="288"/>
      <c r="C98" s="289"/>
      <c r="D98" s="289"/>
      <c r="E98" s="289"/>
      <c r="F98" s="290"/>
      <c r="G98" s="290"/>
      <c r="H98" s="290"/>
      <c r="I98" s="290"/>
      <c r="J98" s="290"/>
      <c r="K98" s="291"/>
      <c r="L98" s="291"/>
      <c r="M98" s="291"/>
      <c r="N98" s="291"/>
      <c r="O98" s="291"/>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c r="BM98" s="252"/>
      <c r="BN98" s="252"/>
      <c r="BO98" s="252"/>
      <c r="BP98" s="252"/>
      <c r="BQ98" s="252"/>
      <c r="BR98" s="252"/>
      <c r="BS98" s="252"/>
      <c r="BT98" s="252"/>
      <c r="BU98" s="252"/>
      <c r="BV98" s="252"/>
      <c r="BW98" s="252"/>
      <c r="BX98" s="252"/>
      <c r="BY98" s="252"/>
      <c r="BZ98" s="252"/>
      <c r="CA98" s="252"/>
      <c r="CB98" s="252"/>
      <c r="CC98" s="252"/>
      <c r="CD98" s="252"/>
      <c r="CE98" s="252"/>
      <c r="CF98" s="252"/>
      <c r="CG98" s="252"/>
      <c r="CH98" s="252"/>
      <c r="CI98" s="252"/>
      <c r="CJ98" s="252"/>
      <c r="CK98" s="252"/>
      <c r="CL98" s="252"/>
      <c r="CM98" s="252"/>
      <c r="CN98" s="252"/>
      <c r="CO98" s="252"/>
      <c r="CP98" s="252"/>
      <c r="CQ98" s="252"/>
      <c r="CR98" s="252"/>
      <c r="CS98" s="252"/>
      <c r="CT98" s="252"/>
      <c r="CU98" s="252"/>
      <c r="CV98" s="252"/>
      <c r="CW98" s="252"/>
      <c r="CX98" s="252"/>
      <c r="CY98" s="252"/>
      <c r="CZ98" s="252"/>
      <c r="DA98" s="252"/>
      <c r="DB98" s="252"/>
      <c r="DC98" s="252"/>
      <c r="DD98" s="252"/>
      <c r="DE98" s="252"/>
      <c r="DF98" s="252"/>
      <c r="DG98" s="252"/>
      <c r="DH98" s="252"/>
      <c r="DI98" s="252"/>
      <c r="DJ98" s="252"/>
      <c r="DK98" s="252"/>
      <c r="DL98" s="252"/>
      <c r="DM98" s="252"/>
      <c r="DN98" s="252"/>
      <c r="DO98" s="252"/>
      <c r="DP98" s="252"/>
      <c r="DQ98" s="252"/>
      <c r="DR98" s="252"/>
      <c r="DS98" s="252"/>
      <c r="DT98" s="252"/>
      <c r="DU98" s="252"/>
      <c r="DV98" s="252"/>
      <c r="DW98" s="252"/>
      <c r="DX98" s="252"/>
      <c r="DY98" s="252"/>
      <c r="DZ98" s="252"/>
      <c r="EA98" s="252"/>
      <c r="EB98" s="252"/>
      <c r="EC98" s="252"/>
      <c r="ED98" s="252"/>
      <c r="EE98" s="252"/>
      <c r="EF98" s="252"/>
      <c r="EG98" s="252"/>
      <c r="EH98" s="252"/>
      <c r="EI98" s="252"/>
      <c r="EJ98" s="252"/>
      <c r="EK98" s="252"/>
      <c r="EL98" s="252"/>
      <c r="EM98" s="252"/>
      <c r="EN98" s="252"/>
      <c r="EO98" s="252"/>
      <c r="EP98" s="252"/>
      <c r="EQ98" s="252"/>
      <c r="ER98" s="252"/>
      <c r="ES98" s="252"/>
      <c r="ET98" s="252"/>
      <c r="EU98" s="252"/>
      <c r="EV98" s="252"/>
      <c r="EW98" s="252"/>
      <c r="EX98" s="252"/>
      <c r="EY98" s="252"/>
      <c r="EZ98" s="252"/>
      <c r="FA98" s="252"/>
      <c r="FB98" s="252"/>
      <c r="FC98" s="252"/>
      <c r="FD98" s="252"/>
      <c r="FE98" s="252"/>
      <c r="FF98" s="252"/>
      <c r="FG98" s="252"/>
      <c r="FH98" s="252"/>
      <c r="FI98" s="252"/>
      <c r="FJ98" s="252"/>
      <c r="FK98" s="252"/>
      <c r="FL98" s="252"/>
      <c r="FM98" s="252"/>
      <c r="FN98" s="252"/>
      <c r="FO98" s="252"/>
      <c r="FP98" s="252"/>
      <c r="FQ98" s="252"/>
      <c r="FR98" s="252"/>
      <c r="FS98" s="252"/>
      <c r="FT98" s="252"/>
      <c r="FU98" s="252"/>
      <c r="FV98" s="252"/>
      <c r="FW98" s="252"/>
      <c r="FX98" s="252"/>
      <c r="FY98" s="252"/>
      <c r="FZ98" s="252"/>
      <c r="GA98" s="252"/>
      <c r="GB98" s="252"/>
      <c r="GC98" s="252"/>
      <c r="GD98" s="252"/>
      <c r="GE98" s="252"/>
      <c r="GF98" s="252"/>
      <c r="GG98" s="252"/>
      <c r="GH98" s="252"/>
      <c r="GI98" s="252"/>
      <c r="GJ98" s="252"/>
      <c r="GK98" s="252"/>
      <c r="GL98" s="252"/>
      <c r="GM98" s="252"/>
      <c r="GN98" s="252"/>
      <c r="GO98" s="252"/>
      <c r="GP98" s="252"/>
      <c r="GQ98" s="252"/>
      <c r="GR98" s="252"/>
      <c r="GS98" s="252"/>
      <c r="GT98" s="252"/>
      <c r="GU98" s="252"/>
      <c r="GV98" s="252"/>
      <c r="GW98" s="252"/>
      <c r="GX98" s="252"/>
      <c r="GY98" s="252"/>
      <c r="GZ98" s="252"/>
      <c r="HA98" s="252"/>
      <c r="HB98" s="252"/>
      <c r="HC98" s="252"/>
      <c r="HD98" s="252"/>
      <c r="HE98" s="252"/>
      <c r="HF98" s="252"/>
      <c r="HG98" s="252"/>
      <c r="HH98" s="252"/>
    </row>
    <row r="99" spans="1:216" s="272" customFormat="1">
      <c r="A99" s="252"/>
      <c r="B99" s="288"/>
      <c r="C99" s="289"/>
      <c r="D99" s="289"/>
      <c r="E99" s="289"/>
      <c r="F99" s="290"/>
      <c r="G99" s="290"/>
      <c r="H99" s="290"/>
      <c r="I99" s="290"/>
      <c r="J99" s="290"/>
      <c r="K99" s="291"/>
      <c r="L99" s="291"/>
      <c r="M99" s="291"/>
      <c r="N99" s="291"/>
      <c r="O99" s="291"/>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2"/>
      <c r="BD99" s="252"/>
      <c r="BE99" s="252"/>
      <c r="BF99" s="252"/>
      <c r="BG99" s="252"/>
      <c r="BH99" s="252"/>
      <c r="BI99" s="252"/>
      <c r="BJ99" s="252"/>
      <c r="BK99" s="252"/>
      <c r="BL99" s="252"/>
      <c r="BM99" s="252"/>
      <c r="BN99" s="252"/>
      <c r="BO99" s="252"/>
      <c r="BP99" s="252"/>
      <c r="BQ99" s="252"/>
      <c r="BR99" s="252"/>
      <c r="BS99" s="252"/>
      <c r="BT99" s="252"/>
      <c r="BU99" s="252"/>
      <c r="BV99" s="252"/>
      <c r="BW99" s="252"/>
      <c r="BX99" s="252"/>
      <c r="BY99" s="252"/>
      <c r="BZ99" s="252"/>
      <c r="CA99" s="252"/>
      <c r="CB99" s="252"/>
      <c r="CC99" s="252"/>
      <c r="CD99" s="252"/>
      <c r="CE99" s="252"/>
      <c r="CF99" s="252"/>
      <c r="CG99" s="252"/>
      <c r="CH99" s="252"/>
      <c r="CI99" s="252"/>
      <c r="CJ99" s="252"/>
      <c r="CK99" s="252"/>
      <c r="CL99" s="252"/>
      <c r="CM99" s="252"/>
      <c r="CN99" s="252"/>
      <c r="CO99" s="252"/>
      <c r="CP99" s="252"/>
      <c r="CQ99" s="252"/>
      <c r="CR99" s="252"/>
      <c r="CS99" s="252"/>
      <c r="CT99" s="252"/>
      <c r="CU99" s="252"/>
      <c r="CV99" s="252"/>
      <c r="CW99" s="252"/>
      <c r="CX99" s="252"/>
      <c r="CY99" s="252"/>
      <c r="CZ99" s="252"/>
      <c r="DA99" s="252"/>
      <c r="DB99" s="252"/>
      <c r="DC99" s="252"/>
      <c r="DD99" s="252"/>
      <c r="DE99" s="252"/>
      <c r="DF99" s="252"/>
      <c r="DG99" s="252"/>
      <c r="DH99" s="252"/>
      <c r="DI99" s="252"/>
      <c r="DJ99" s="252"/>
      <c r="DK99" s="252"/>
      <c r="DL99" s="252"/>
      <c r="DM99" s="252"/>
      <c r="DN99" s="252"/>
      <c r="DO99" s="252"/>
      <c r="DP99" s="252"/>
      <c r="DQ99" s="252"/>
      <c r="DR99" s="252"/>
      <c r="DS99" s="252"/>
      <c r="DT99" s="252"/>
      <c r="DU99" s="252"/>
      <c r="DV99" s="252"/>
      <c r="DW99" s="252"/>
      <c r="DX99" s="252"/>
      <c r="DY99" s="252"/>
      <c r="DZ99" s="252"/>
      <c r="EA99" s="252"/>
      <c r="EB99" s="252"/>
      <c r="EC99" s="252"/>
      <c r="ED99" s="252"/>
      <c r="EE99" s="252"/>
      <c r="EF99" s="252"/>
      <c r="EG99" s="252"/>
      <c r="EH99" s="252"/>
      <c r="EI99" s="252"/>
      <c r="EJ99" s="252"/>
      <c r="EK99" s="252"/>
      <c r="EL99" s="252"/>
      <c r="EM99" s="252"/>
      <c r="EN99" s="252"/>
      <c r="EO99" s="252"/>
      <c r="EP99" s="252"/>
      <c r="EQ99" s="252"/>
      <c r="ER99" s="252"/>
      <c r="ES99" s="252"/>
      <c r="ET99" s="252"/>
      <c r="EU99" s="252"/>
      <c r="EV99" s="252"/>
      <c r="EW99" s="252"/>
      <c r="EX99" s="252"/>
      <c r="EY99" s="252"/>
      <c r="EZ99" s="252"/>
      <c r="FA99" s="252"/>
      <c r="FB99" s="252"/>
      <c r="FC99" s="252"/>
      <c r="FD99" s="252"/>
      <c r="FE99" s="252"/>
      <c r="FF99" s="252"/>
      <c r="FG99" s="252"/>
      <c r="FH99" s="252"/>
      <c r="FI99" s="252"/>
      <c r="FJ99" s="252"/>
      <c r="FK99" s="252"/>
      <c r="FL99" s="252"/>
      <c r="FM99" s="252"/>
      <c r="FN99" s="252"/>
      <c r="FO99" s="252"/>
      <c r="FP99" s="252"/>
      <c r="FQ99" s="252"/>
      <c r="FR99" s="252"/>
      <c r="FS99" s="252"/>
      <c r="FT99" s="252"/>
      <c r="FU99" s="252"/>
      <c r="FV99" s="252"/>
      <c r="FW99" s="252"/>
      <c r="FX99" s="252"/>
      <c r="FY99" s="252"/>
      <c r="FZ99" s="252"/>
      <c r="GA99" s="252"/>
      <c r="GB99" s="252"/>
      <c r="GC99" s="252"/>
      <c r="GD99" s="252"/>
      <c r="GE99" s="252"/>
      <c r="GF99" s="252"/>
      <c r="GG99" s="252"/>
      <c r="GH99" s="252"/>
      <c r="GI99" s="252"/>
      <c r="GJ99" s="252"/>
      <c r="GK99" s="252"/>
      <c r="GL99" s="252"/>
      <c r="GM99" s="252"/>
      <c r="GN99" s="252"/>
      <c r="GO99" s="252"/>
      <c r="GP99" s="252"/>
      <c r="GQ99" s="252"/>
      <c r="GR99" s="252"/>
      <c r="GS99" s="252"/>
      <c r="GT99" s="252"/>
      <c r="GU99" s="252"/>
      <c r="GV99" s="252"/>
      <c r="GW99" s="252"/>
      <c r="GX99" s="252"/>
      <c r="GY99" s="252"/>
      <c r="GZ99" s="252"/>
      <c r="HA99" s="252"/>
      <c r="HB99" s="252"/>
      <c r="HC99" s="252"/>
      <c r="HD99" s="252"/>
      <c r="HE99" s="252"/>
      <c r="HF99" s="252"/>
      <c r="HG99" s="252"/>
      <c r="HH99" s="252"/>
    </row>
    <row r="100" spans="1:216" s="272" customFormat="1">
      <c r="A100" s="252"/>
      <c r="B100" s="288"/>
      <c r="C100" s="289"/>
      <c r="D100" s="289"/>
      <c r="E100" s="289"/>
      <c r="F100" s="290"/>
      <c r="G100" s="290"/>
      <c r="H100" s="290"/>
      <c r="I100" s="290"/>
      <c r="J100" s="290"/>
      <c r="K100" s="291"/>
      <c r="L100" s="291"/>
      <c r="M100" s="291"/>
      <c r="N100" s="291"/>
      <c r="O100" s="291"/>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2"/>
      <c r="BD100" s="252"/>
      <c r="BE100" s="252"/>
      <c r="BF100" s="252"/>
      <c r="BG100" s="252"/>
      <c r="BH100" s="252"/>
      <c r="BI100" s="252"/>
      <c r="BJ100" s="252"/>
      <c r="BK100" s="252"/>
      <c r="BL100" s="252"/>
      <c r="BM100" s="252"/>
      <c r="BN100" s="252"/>
      <c r="BO100" s="252"/>
      <c r="BP100" s="252"/>
      <c r="BQ100" s="252"/>
      <c r="BR100" s="252"/>
      <c r="BS100" s="252"/>
      <c r="BT100" s="252"/>
      <c r="BU100" s="252"/>
      <c r="BV100" s="252"/>
      <c r="BW100" s="252"/>
      <c r="BX100" s="252"/>
      <c r="BY100" s="252"/>
      <c r="BZ100" s="252"/>
      <c r="CA100" s="252"/>
      <c r="CB100" s="252"/>
      <c r="CC100" s="252"/>
      <c r="CD100" s="252"/>
      <c r="CE100" s="252"/>
      <c r="CF100" s="252"/>
      <c r="CG100" s="252"/>
      <c r="CH100" s="252"/>
      <c r="CI100" s="252"/>
      <c r="CJ100" s="252"/>
      <c r="CK100" s="252"/>
      <c r="CL100" s="252"/>
      <c r="CM100" s="252"/>
      <c r="CN100" s="252"/>
      <c r="CO100" s="252"/>
      <c r="CP100" s="252"/>
      <c r="CQ100" s="252"/>
      <c r="CR100" s="252"/>
      <c r="CS100" s="252"/>
      <c r="CT100" s="252"/>
      <c r="CU100" s="252"/>
      <c r="CV100" s="252"/>
      <c r="CW100" s="252"/>
      <c r="CX100" s="252"/>
      <c r="CY100" s="252"/>
      <c r="CZ100" s="252"/>
      <c r="DA100" s="252"/>
      <c r="DB100" s="252"/>
      <c r="DC100" s="252"/>
      <c r="DD100" s="252"/>
      <c r="DE100" s="252"/>
      <c r="DF100" s="252"/>
      <c r="DG100" s="252"/>
      <c r="DH100" s="252"/>
      <c r="DI100" s="252"/>
      <c r="DJ100" s="252"/>
      <c r="DK100" s="252"/>
      <c r="DL100" s="252"/>
      <c r="DM100" s="252"/>
      <c r="DN100" s="252"/>
      <c r="DO100" s="252"/>
      <c r="DP100" s="252"/>
      <c r="DQ100" s="252"/>
      <c r="DR100" s="252"/>
      <c r="DS100" s="252"/>
      <c r="DT100" s="252"/>
      <c r="DU100" s="252"/>
      <c r="DV100" s="252"/>
      <c r="DW100" s="252"/>
      <c r="DX100" s="252"/>
      <c r="DY100" s="252"/>
      <c r="DZ100" s="252"/>
      <c r="EA100" s="252"/>
      <c r="EB100" s="252"/>
      <c r="EC100" s="252"/>
      <c r="ED100" s="252"/>
      <c r="EE100" s="252"/>
      <c r="EF100" s="252"/>
      <c r="EG100" s="252"/>
      <c r="EH100" s="252"/>
      <c r="EI100" s="252"/>
      <c r="EJ100" s="252"/>
      <c r="EK100" s="252"/>
      <c r="EL100" s="252"/>
      <c r="EM100" s="252"/>
      <c r="EN100" s="252"/>
      <c r="EO100" s="252"/>
      <c r="EP100" s="252"/>
      <c r="EQ100" s="252"/>
      <c r="ER100" s="252"/>
      <c r="ES100" s="252"/>
      <c r="ET100" s="252"/>
      <c r="EU100" s="252"/>
      <c r="EV100" s="252"/>
      <c r="EW100" s="252"/>
      <c r="EX100" s="252"/>
      <c r="EY100" s="252"/>
      <c r="EZ100" s="252"/>
      <c r="FA100" s="252"/>
      <c r="FB100" s="252"/>
      <c r="FC100" s="252"/>
      <c r="FD100" s="252"/>
      <c r="FE100" s="252"/>
      <c r="FF100" s="252"/>
      <c r="FG100" s="252"/>
      <c r="FH100" s="252"/>
      <c r="FI100" s="252"/>
      <c r="FJ100" s="252"/>
      <c r="FK100" s="252"/>
      <c r="FL100" s="252"/>
      <c r="FM100" s="252"/>
      <c r="FN100" s="252"/>
      <c r="FO100" s="252"/>
      <c r="FP100" s="252"/>
      <c r="FQ100" s="252"/>
      <c r="FR100" s="252"/>
      <c r="FS100" s="252"/>
      <c r="FT100" s="252"/>
      <c r="FU100" s="252"/>
      <c r="FV100" s="252"/>
      <c r="FW100" s="252"/>
      <c r="FX100" s="252"/>
      <c r="FY100" s="252"/>
      <c r="FZ100" s="252"/>
      <c r="GA100" s="252"/>
      <c r="GB100" s="252"/>
      <c r="GC100" s="252"/>
      <c r="GD100" s="252"/>
      <c r="GE100" s="252"/>
      <c r="GF100" s="252"/>
      <c r="GG100" s="252"/>
      <c r="GH100" s="252"/>
      <c r="GI100" s="252"/>
      <c r="GJ100" s="252"/>
      <c r="GK100" s="252"/>
      <c r="GL100" s="252"/>
      <c r="GM100" s="252"/>
      <c r="GN100" s="252"/>
      <c r="GO100" s="252"/>
      <c r="GP100" s="252"/>
      <c r="GQ100" s="252"/>
      <c r="GR100" s="252"/>
      <c r="GS100" s="252"/>
      <c r="GT100" s="252"/>
      <c r="GU100" s="252"/>
      <c r="GV100" s="252"/>
      <c r="GW100" s="252"/>
      <c r="GX100" s="252"/>
      <c r="GY100" s="252"/>
      <c r="GZ100" s="252"/>
      <c r="HA100" s="252"/>
      <c r="HB100" s="252"/>
      <c r="HC100" s="252"/>
      <c r="HD100" s="252"/>
      <c r="HE100" s="252"/>
      <c r="HF100" s="252"/>
      <c r="HG100" s="252"/>
      <c r="HH100" s="252"/>
    </row>
    <row r="101" spans="1:216" s="272" customFormat="1">
      <c r="A101" s="252"/>
      <c r="B101" s="288"/>
      <c r="C101" s="289"/>
      <c r="D101" s="289"/>
      <c r="E101" s="289"/>
      <c r="F101" s="290"/>
      <c r="G101" s="290"/>
      <c r="H101" s="290"/>
      <c r="I101" s="290"/>
      <c r="J101" s="290"/>
      <c r="K101" s="291"/>
      <c r="L101" s="291"/>
      <c r="M101" s="291"/>
      <c r="N101" s="291"/>
      <c r="O101" s="291"/>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S101" s="252"/>
      <c r="CT101" s="252"/>
      <c r="CU101" s="252"/>
      <c r="CV101" s="252"/>
      <c r="CW101" s="252"/>
      <c r="CX101" s="252"/>
      <c r="CY101" s="252"/>
      <c r="CZ101" s="252"/>
      <c r="DA101" s="252"/>
      <c r="DB101" s="252"/>
      <c r="DC101" s="252"/>
      <c r="DD101" s="252"/>
      <c r="DE101" s="252"/>
      <c r="DF101" s="252"/>
      <c r="DG101" s="252"/>
      <c r="DH101" s="252"/>
      <c r="DI101" s="252"/>
      <c r="DJ101" s="252"/>
      <c r="DK101" s="252"/>
      <c r="DL101" s="252"/>
      <c r="DM101" s="252"/>
      <c r="DN101" s="252"/>
      <c r="DO101" s="252"/>
      <c r="DP101" s="252"/>
      <c r="DQ101" s="252"/>
      <c r="DR101" s="252"/>
      <c r="DS101" s="252"/>
      <c r="DT101" s="252"/>
      <c r="DU101" s="252"/>
      <c r="DV101" s="252"/>
      <c r="DW101" s="252"/>
      <c r="DX101" s="252"/>
      <c r="DY101" s="252"/>
      <c r="DZ101" s="252"/>
      <c r="EA101" s="252"/>
      <c r="EB101" s="252"/>
      <c r="EC101" s="252"/>
      <c r="ED101" s="252"/>
      <c r="EE101" s="252"/>
      <c r="EF101" s="252"/>
      <c r="EG101" s="252"/>
      <c r="EH101" s="252"/>
      <c r="EI101" s="252"/>
      <c r="EJ101" s="252"/>
      <c r="EK101" s="252"/>
      <c r="EL101" s="252"/>
      <c r="EM101" s="252"/>
      <c r="EN101" s="252"/>
      <c r="EO101" s="252"/>
      <c r="EP101" s="252"/>
      <c r="EQ101" s="252"/>
      <c r="ER101" s="252"/>
      <c r="ES101" s="252"/>
      <c r="ET101" s="252"/>
      <c r="EU101" s="252"/>
      <c r="EV101" s="252"/>
      <c r="EW101" s="252"/>
      <c r="EX101" s="252"/>
      <c r="EY101" s="252"/>
      <c r="EZ101" s="252"/>
      <c r="FA101" s="252"/>
      <c r="FB101" s="252"/>
      <c r="FC101" s="252"/>
      <c r="FD101" s="252"/>
      <c r="FE101" s="252"/>
      <c r="FF101" s="252"/>
      <c r="FG101" s="252"/>
      <c r="FH101" s="252"/>
      <c r="FI101" s="252"/>
      <c r="FJ101" s="252"/>
      <c r="FK101" s="252"/>
      <c r="FL101" s="252"/>
      <c r="FM101" s="252"/>
      <c r="FN101" s="252"/>
      <c r="FO101" s="252"/>
      <c r="FP101" s="252"/>
      <c r="FQ101" s="252"/>
      <c r="FR101" s="252"/>
      <c r="FS101" s="252"/>
      <c r="FT101" s="252"/>
      <c r="FU101" s="252"/>
      <c r="FV101" s="252"/>
      <c r="FW101" s="252"/>
      <c r="FX101" s="252"/>
      <c r="FY101" s="252"/>
      <c r="FZ101" s="252"/>
      <c r="GA101" s="252"/>
      <c r="GB101" s="252"/>
      <c r="GC101" s="252"/>
      <c r="GD101" s="252"/>
      <c r="GE101" s="252"/>
      <c r="GF101" s="252"/>
      <c r="GG101" s="252"/>
      <c r="GH101" s="252"/>
      <c r="GI101" s="252"/>
      <c r="GJ101" s="252"/>
      <c r="GK101" s="252"/>
      <c r="GL101" s="252"/>
      <c r="GM101" s="252"/>
      <c r="GN101" s="252"/>
      <c r="GO101" s="252"/>
      <c r="GP101" s="252"/>
      <c r="GQ101" s="252"/>
      <c r="GR101" s="252"/>
      <c r="GS101" s="252"/>
      <c r="GT101" s="252"/>
      <c r="GU101" s="252"/>
      <c r="GV101" s="252"/>
      <c r="GW101" s="252"/>
      <c r="GX101" s="252"/>
      <c r="GY101" s="252"/>
      <c r="GZ101" s="252"/>
      <c r="HA101" s="252"/>
      <c r="HB101" s="252"/>
      <c r="HC101" s="252"/>
      <c r="HD101" s="252"/>
      <c r="HE101" s="252"/>
      <c r="HF101" s="252"/>
      <c r="HG101" s="252"/>
      <c r="HH101" s="252"/>
    </row>
    <row r="102" spans="1:216" s="272" customFormat="1">
      <c r="A102" s="252"/>
      <c r="B102" s="288"/>
      <c r="C102" s="289"/>
      <c r="D102" s="289"/>
      <c r="E102" s="289"/>
      <c r="F102" s="290"/>
      <c r="G102" s="290"/>
      <c r="H102" s="290"/>
      <c r="I102" s="290"/>
      <c r="J102" s="290"/>
      <c r="K102" s="291"/>
      <c r="L102" s="291"/>
      <c r="M102" s="291"/>
      <c r="N102" s="291"/>
      <c r="O102" s="291"/>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c r="BC102" s="252"/>
      <c r="BD102" s="252"/>
      <c r="BE102" s="252"/>
      <c r="BF102" s="252"/>
      <c r="BG102" s="252"/>
      <c r="BH102" s="252"/>
      <c r="BI102" s="252"/>
      <c r="BJ102" s="252"/>
      <c r="BK102" s="252"/>
      <c r="BL102" s="252"/>
      <c r="BM102" s="252"/>
      <c r="BN102" s="252"/>
      <c r="BO102" s="252"/>
      <c r="BP102" s="252"/>
      <c r="BQ102" s="252"/>
      <c r="BR102" s="252"/>
      <c r="BS102" s="252"/>
      <c r="BT102" s="252"/>
      <c r="BU102" s="252"/>
      <c r="BV102" s="252"/>
      <c r="BW102" s="252"/>
      <c r="BX102" s="252"/>
      <c r="BY102" s="252"/>
      <c r="BZ102" s="252"/>
      <c r="CA102" s="252"/>
      <c r="CB102" s="252"/>
      <c r="CC102" s="252"/>
      <c r="CD102" s="252"/>
      <c r="CE102" s="252"/>
      <c r="CF102" s="252"/>
      <c r="CG102" s="252"/>
      <c r="CH102" s="252"/>
      <c r="CI102" s="252"/>
      <c r="CJ102" s="252"/>
      <c r="CK102" s="252"/>
      <c r="CL102" s="252"/>
      <c r="CM102" s="252"/>
      <c r="CN102" s="252"/>
      <c r="CO102" s="252"/>
      <c r="CP102" s="252"/>
      <c r="CQ102" s="252"/>
      <c r="CR102" s="252"/>
      <c r="CS102" s="252"/>
      <c r="CT102" s="252"/>
      <c r="CU102" s="252"/>
      <c r="CV102" s="252"/>
      <c r="CW102" s="252"/>
      <c r="CX102" s="252"/>
      <c r="CY102" s="252"/>
      <c r="CZ102" s="252"/>
      <c r="DA102" s="252"/>
      <c r="DB102" s="252"/>
      <c r="DC102" s="252"/>
      <c r="DD102" s="252"/>
      <c r="DE102" s="252"/>
      <c r="DF102" s="252"/>
      <c r="DG102" s="252"/>
      <c r="DH102" s="252"/>
      <c r="DI102" s="252"/>
      <c r="DJ102" s="252"/>
      <c r="DK102" s="252"/>
      <c r="DL102" s="252"/>
      <c r="DM102" s="252"/>
      <c r="DN102" s="252"/>
      <c r="DO102" s="252"/>
      <c r="DP102" s="252"/>
      <c r="DQ102" s="252"/>
      <c r="DR102" s="252"/>
      <c r="DS102" s="252"/>
      <c r="DT102" s="252"/>
      <c r="DU102" s="252"/>
      <c r="DV102" s="252"/>
      <c r="DW102" s="252"/>
      <c r="DX102" s="252"/>
      <c r="DY102" s="252"/>
      <c r="DZ102" s="252"/>
      <c r="EA102" s="252"/>
      <c r="EB102" s="252"/>
      <c r="EC102" s="252"/>
      <c r="ED102" s="252"/>
      <c r="EE102" s="252"/>
      <c r="EF102" s="252"/>
      <c r="EG102" s="252"/>
      <c r="EH102" s="252"/>
      <c r="EI102" s="252"/>
      <c r="EJ102" s="252"/>
      <c r="EK102" s="252"/>
      <c r="EL102" s="252"/>
      <c r="EM102" s="252"/>
      <c r="EN102" s="252"/>
      <c r="EO102" s="252"/>
      <c r="EP102" s="252"/>
      <c r="EQ102" s="252"/>
      <c r="ER102" s="252"/>
      <c r="ES102" s="252"/>
      <c r="ET102" s="252"/>
      <c r="EU102" s="252"/>
      <c r="EV102" s="252"/>
      <c r="EW102" s="252"/>
      <c r="EX102" s="252"/>
      <c r="EY102" s="252"/>
      <c r="EZ102" s="252"/>
      <c r="FA102" s="252"/>
      <c r="FB102" s="252"/>
      <c r="FC102" s="252"/>
      <c r="FD102" s="252"/>
      <c r="FE102" s="252"/>
      <c r="FF102" s="252"/>
      <c r="FG102" s="252"/>
      <c r="FH102" s="252"/>
      <c r="FI102" s="252"/>
      <c r="FJ102" s="252"/>
      <c r="FK102" s="252"/>
      <c r="FL102" s="252"/>
      <c r="FM102" s="252"/>
      <c r="FN102" s="252"/>
      <c r="FO102" s="252"/>
      <c r="FP102" s="252"/>
      <c r="FQ102" s="252"/>
      <c r="FR102" s="252"/>
      <c r="FS102" s="252"/>
      <c r="FT102" s="252"/>
      <c r="FU102" s="252"/>
      <c r="FV102" s="252"/>
      <c r="FW102" s="252"/>
      <c r="FX102" s="252"/>
      <c r="FY102" s="252"/>
      <c r="FZ102" s="252"/>
      <c r="GA102" s="252"/>
      <c r="GB102" s="252"/>
      <c r="GC102" s="252"/>
      <c r="GD102" s="252"/>
      <c r="GE102" s="252"/>
      <c r="GF102" s="252"/>
      <c r="GG102" s="252"/>
      <c r="GH102" s="252"/>
      <c r="GI102" s="252"/>
      <c r="GJ102" s="252"/>
      <c r="GK102" s="252"/>
      <c r="GL102" s="252"/>
      <c r="GM102" s="252"/>
      <c r="GN102" s="252"/>
      <c r="GO102" s="252"/>
      <c r="GP102" s="252"/>
      <c r="GQ102" s="252"/>
      <c r="GR102" s="252"/>
      <c r="GS102" s="252"/>
      <c r="GT102" s="252"/>
      <c r="GU102" s="252"/>
      <c r="GV102" s="252"/>
      <c r="GW102" s="252"/>
      <c r="GX102" s="252"/>
      <c r="GY102" s="252"/>
      <c r="GZ102" s="252"/>
      <c r="HA102" s="252"/>
      <c r="HB102" s="252"/>
      <c r="HC102" s="252"/>
      <c r="HD102" s="252"/>
      <c r="HE102" s="252"/>
      <c r="HF102" s="252"/>
      <c r="HG102" s="252"/>
      <c r="HH102" s="252"/>
    </row>
    <row r="103" spans="1:216" s="272" customFormat="1">
      <c r="A103" s="252"/>
      <c r="B103" s="288"/>
      <c r="C103" s="289"/>
      <c r="D103" s="289"/>
      <c r="E103" s="289"/>
      <c r="F103" s="290"/>
      <c r="G103" s="290"/>
      <c r="H103" s="290"/>
      <c r="I103" s="290"/>
      <c r="J103" s="290"/>
      <c r="K103" s="291"/>
      <c r="L103" s="291"/>
      <c r="M103" s="291"/>
      <c r="N103" s="291"/>
      <c r="O103" s="291"/>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2"/>
      <c r="BA103" s="252"/>
      <c r="BB103" s="252"/>
      <c r="BC103" s="252"/>
      <c r="BD103" s="252"/>
      <c r="BE103" s="252"/>
      <c r="BF103" s="252"/>
      <c r="BG103" s="252"/>
      <c r="BH103" s="252"/>
      <c r="BI103" s="252"/>
      <c r="BJ103" s="252"/>
      <c r="BK103" s="252"/>
      <c r="BL103" s="252"/>
      <c r="BM103" s="252"/>
      <c r="BN103" s="252"/>
      <c r="BO103" s="252"/>
      <c r="BP103" s="252"/>
      <c r="BQ103" s="252"/>
      <c r="BR103" s="252"/>
      <c r="BS103" s="252"/>
      <c r="BT103" s="252"/>
      <c r="BU103" s="252"/>
      <c r="BV103" s="252"/>
      <c r="BW103" s="252"/>
      <c r="BX103" s="252"/>
      <c r="BY103" s="252"/>
      <c r="BZ103" s="252"/>
      <c r="CA103" s="252"/>
      <c r="CB103" s="252"/>
      <c r="CC103" s="252"/>
      <c r="CD103" s="252"/>
      <c r="CE103" s="252"/>
      <c r="CF103" s="252"/>
      <c r="CG103" s="252"/>
      <c r="CH103" s="252"/>
      <c r="CI103" s="252"/>
      <c r="CJ103" s="252"/>
      <c r="CK103" s="252"/>
      <c r="CL103" s="252"/>
      <c r="CM103" s="252"/>
      <c r="CN103" s="252"/>
      <c r="CO103" s="252"/>
      <c r="CP103" s="252"/>
      <c r="CQ103" s="252"/>
      <c r="CR103" s="252"/>
      <c r="CS103" s="252"/>
      <c r="CT103" s="252"/>
      <c r="CU103" s="252"/>
      <c r="CV103" s="252"/>
      <c r="CW103" s="252"/>
      <c r="CX103" s="252"/>
      <c r="CY103" s="252"/>
      <c r="CZ103" s="252"/>
      <c r="DA103" s="252"/>
      <c r="DB103" s="252"/>
      <c r="DC103" s="252"/>
      <c r="DD103" s="252"/>
      <c r="DE103" s="252"/>
      <c r="DF103" s="252"/>
      <c r="DG103" s="252"/>
      <c r="DH103" s="252"/>
      <c r="DI103" s="252"/>
      <c r="DJ103" s="252"/>
      <c r="DK103" s="252"/>
      <c r="DL103" s="252"/>
      <c r="DM103" s="252"/>
      <c r="DN103" s="252"/>
      <c r="DO103" s="252"/>
      <c r="DP103" s="252"/>
      <c r="DQ103" s="252"/>
      <c r="DR103" s="252"/>
      <c r="DS103" s="252"/>
      <c r="DT103" s="252"/>
      <c r="DU103" s="252"/>
      <c r="DV103" s="252"/>
      <c r="DW103" s="252"/>
      <c r="DX103" s="252"/>
      <c r="DY103" s="252"/>
      <c r="DZ103" s="252"/>
      <c r="EA103" s="252"/>
      <c r="EB103" s="252"/>
      <c r="EC103" s="252"/>
      <c r="ED103" s="252"/>
      <c r="EE103" s="252"/>
      <c r="EF103" s="252"/>
      <c r="EG103" s="252"/>
      <c r="EH103" s="252"/>
      <c r="EI103" s="252"/>
      <c r="EJ103" s="252"/>
      <c r="EK103" s="252"/>
      <c r="EL103" s="252"/>
      <c r="EM103" s="252"/>
      <c r="EN103" s="252"/>
      <c r="EO103" s="252"/>
      <c r="EP103" s="252"/>
      <c r="EQ103" s="252"/>
      <c r="ER103" s="252"/>
      <c r="ES103" s="252"/>
      <c r="ET103" s="252"/>
      <c r="EU103" s="252"/>
      <c r="EV103" s="252"/>
      <c r="EW103" s="252"/>
      <c r="EX103" s="252"/>
      <c r="EY103" s="252"/>
      <c r="EZ103" s="252"/>
      <c r="FA103" s="252"/>
      <c r="FB103" s="252"/>
      <c r="FC103" s="252"/>
      <c r="FD103" s="252"/>
      <c r="FE103" s="252"/>
      <c r="FF103" s="252"/>
      <c r="FG103" s="252"/>
      <c r="FH103" s="252"/>
      <c r="FI103" s="252"/>
      <c r="FJ103" s="252"/>
      <c r="FK103" s="252"/>
      <c r="FL103" s="252"/>
      <c r="FM103" s="252"/>
      <c r="FN103" s="252"/>
      <c r="FO103" s="252"/>
      <c r="FP103" s="252"/>
      <c r="FQ103" s="252"/>
      <c r="FR103" s="252"/>
      <c r="FS103" s="252"/>
      <c r="FT103" s="252"/>
      <c r="FU103" s="252"/>
      <c r="FV103" s="252"/>
      <c r="FW103" s="252"/>
      <c r="FX103" s="252"/>
      <c r="FY103" s="252"/>
      <c r="FZ103" s="252"/>
      <c r="GA103" s="252"/>
      <c r="GB103" s="252"/>
      <c r="GC103" s="252"/>
      <c r="GD103" s="252"/>
      <c r="GE103" s="252"/>
      <c r="GF103" s="252"/>
      <c r="GG103" s="252"/>
      <c r="GH103" s="252"/>
      <c r="GI103" s="252"/>
      <c r="GJ103" s="252"/>
      <c r="GK103" s="252"/>
      <c r="GL103" s="252"/>
      <c r="GM103" s="252"/>
      <c r="GN103" s="252"/>
      <c r="GO103" s="252"/>
      <c r="GP103" s="252"/>
      <c r="GQ103" s="252"/>
      <c r="GR103" s="252"/>
      <c r="GS103" s="252"/>
      <c r="GT103" s="252"/>
      <c r="GU103" s="252"/>
      <c r="GV103" s="252"/>
      <c r="GW103" s="252"/>
      <c r="GX103" s="252"/>
      <c r="GY103" s="252"/>
      <c r="GZ103" s="252"/>
      <c r="HA103" s="252"/>
      <c r="HB103" s="252"/>
      <c r="HC103" s="252"/>
      <c r="HD103" s="252"/>
      <c r="HE103" s="252"/>
      <c r="HF103" s="252"/>
      <c r="HG103" s="252"/>
      <c r="HH103" s="252"/>
    </row>
    <row r="104" spans="1:216" s="272" customFormat="1">
      <c r="A104" s="252"/>
      <c r="B104" s="288"/>
      <c r="C104" s="289"/>
      <c r="D104" s="289"/>
      <c r="E104" s="289"/>
      <c r="F104" s="290"/>
      <c r="G104" s="290"/>
      <c r="H104" s="290"/>
      <c r="I104" s="290"/>
      <c r="J104" s="290"/>
      <c r="K104" s="291"/>
      <c r="L104" s="291"/>
      <c r="M104" s="291"/>
      <c r="N104" s="291"/>
      <c r="O104" s="291"/>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2"/>
      <c r="BA104" s="252"/>
      <c r="BB104" s="252"/>
      <c r="BC104" s="252"/>
      <c r="BD104" s="252"/>
      <c r="BE104" s="252"/>
      <c r="BF104" s="252"/>
      <c r="BG104" s="252"/>
      <c r="BH104" s="252"/>
      <c r="BI104" s="252"/>
      <c r="BJ104" s="252"/>
      <c r="BK104" s="252"/>
      <c r="BL104" s="252"/>
      <c r="BM104" s="252"/>
      <c r="BN104" s="252"/>
      <c r="BO104" s="252"/>
      <c r="BP104" s="252"/>
      <c r="BQ104" s="252"/>
      <c r="BR104" s="252"/>
      <c r="BS104" s="252"/>
      <c r="BT104" s="252"/>
      <c r="BU104" s="252"/>
      <c r="BV104" s="252"/>
      <c r="BW104" s="252"/>
      <c r="BX104" s="252"/>
      <c r="BY104" s="252"/>
      <c r="BZ104" s="252"/>
      <c r="CA104" s="252"/>
      <c r="CB104" s="252"/>
      <c r="CC104" s="252"/>
      <c r="CD104" s="252"/>
      <c r="CE104" s="252"/>
      <c r="CF104" s="252"/>
      <c r="CG104" s="252"/>
      <c r="CH104" s="252"/>
      <c r="CI104" s="252"/>
      <c r="CJ104" s="252"/>
      <c r="CK104" s="252"/>
      <c r="CL104" s="252"/>
      <c r="CM104" s="252"/>
      <c r="CN104" s="252"/>
      <c r="CO104" s="252"/>
      <c r="CP104" s="252"/>
      <c r="CQ104" s="252"/>
      <c r="CR104" s="252"/>
      <c r="CS104" s="252"/>
      <c r="CT104" s="252"/>
      <c r="CU104" s="252"/>
      <c r="CV104" s="252"/>
      <c r="CW104" s="252"/>
      <c r="CX104" s="252"/>
      <c r="CY104" s="252"/>
      <c r="CZ104" s="252"/>
      <c r="DA104" s="252"/>
      <c r="DB104" s="252"/>
      <c r="DC104" s="252"/>
      <c r="DD104" s="252"/>
      <c r="DE104" s="252"/>
      <c r="DF104" s="252"/>
      <c r="DG104" s="252"/>
      <c r="DH104" s="252"/>
      <c r="DI104" s="252"/>
      <c r="DJ104" s="252"/>
      <c r="DK104" s="252"/>
      <c r="DL104" s="252"/>
      <c r="DM104" s="252"/>
      <c r="DN104" s="252"/>
      <c r="DO104" s="252"/>
      <c r="DP104" s="252"/>
      <c r="DQ104" s="252"/>
      <c r="DR104" s="252"/>
      <c r="DS104" s="252"/>
      <c r="DT104" s="252"/>
      <c r="DU104" s="252"/>
      <c r="DV104" s="252"/>
      <c r="DW104" s="252"/>
      <c r="DX104" s="252"/>
      <c r="DY104" s="252"/>
      <c r="DZ104" s="252"/>
      <c r="EA104" s="252"/>
      <c r="EB104" s="252"/>
      <c r="EC104" s="252"/>
      <c r="ED104" s="252"/>
      <c r="EE104" s="252"/>
      <c r="EF104" s="252"/>
      <c r="EG104" s="252"/>
      <c r="EH104" s="252"/>
      <c r="EI104" s="252"/>
      <c r="EJ104" s="252"/>
      <c r="EK104" s="252"/>
      <c r="EL104" s="252"/>
      <c r="EM104" s="252"/>
      <c r="EN104" s="252"/>
      <c r="EO104" s="252"/>
      <c r="EP104" s="252"/>
      <c r="EQ104" s="252"/>
      <c r="ER104" s="252"/>
      <c r="ES104" s="252"/>
      <c r="ET104" s="252"/>
      <c r="EU104" s="252"/>
      <c r="EV104" s="252"/>
      <c r="EW104" s="252"/>
      <c r="EX104" s="252"/>
      <c r="EY104" s="252"/>
      <c r="EZ104" s="252"/>
      <c r="FA104" s="252"/>
      <c r="FB104" s="252"/>
      <c r="FC104" s="252"/>
      <c r="FD104" s="252"/>
      <c r="FE104" s="252"/>
      <c r="FF104" s="252"/>
      <c r="FG104" s="252"/>
      <c r="FH104" s="252"/>
      <c r="FI104" s="252"/>
      <c r="FJ104" s="252"/>
      <c r="FK104" s="252"/>
      <c r="FL104" s="252"/>
      <c r="FM104" s="252"/>
      <c r="FN104" s="252"/>
      <c r="FO104" s="252"/>
      <c r="FP104" s="252"/>
      <c r="FQ104" s="252"/>
      <c r="FR104" s="252"/>
      <c r="FS104" s="252"/>
      <c r="FT104" s="252"/>
      <c r="FU104" s="252"/>
      <c r="FV104" s="252"/>
      <c r="FW104" s="252"/>
      <c r="FX104" s="252"/>
      <c r="FY104" s="252"/>
      <c r="FZ104" s="252"/>
      <c r="GA104" s="252"/>
      <c r="GB104" s="252"/>
      <c r="GC104" s="252"/>
      <c r="GD104" s="252"/>
      <c r="GE104" s="252"/>
      <c r="GF104" s="252"/>
      <c r="GG104" s="252"/>
      <c r="GH104" s="252"/>
      <c r="GI104" s="252"/>
      <c r="GJ104" s="252"/>
      <c r="GK104" s="252"/>
      <c r="GL104" s="252"/>
      <c r="GM104" s="252"/>
      <c r="GN104" s="252"/>
      <c r="GO104" s="252"/>
      <c r="GP104" s="252"/>
      <c r="GQ104" s="252"/>
      <c r="GR104" s="252"/>
      <c r="GS104" s="252"/>
      <c r="GT104" s="252"/>
      <c r="GU104" s="252"/>
      <c r="GV104" s="252"/>
      <c r="GW104" s="252"/>
      <c r="GX104" s="252"/>
      <c r="GY104" s="252"/>
      <c r="GZ104" s="252"/>
      <c r="HA104" s="252"/>
      <c r="HB104" s="252"/>
      <c r="HC104" s="252"/>
      <c r="HD104" s="252"/>
      <c r="HE104" s="252"/>
      <c r="HF104" s="252"/>
      <c r="HG104" s="252"/>
      <c r="HH104" s="252"/>
    </row>
    <row r="105" spans="1:216" s="272" customFormat="1">
      <c r="A105" s="252"/>
      <c r="B105" s="288"/>
      <c r="C105" s="289"/>
      <c r="D105" s="289"/>
      <c r="E105" s="289"/>
      <c r="F105" s="290"/>
      <c r="G105" s="290"/>
      <c r="H105" s="290"/>
      <c r="I105" s="290"/>
      <c r="J105" s="290"/>
      <c r="K105" s="291"/>
      <c r="L105" s="291"/>
      <c r="M105" s="291"/>
      <c r="N105" s="291"/>
      <c r="O105" s="291"/>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2"/>
      <c r="BR105" s="252"/>
      <c r="BS105" s="252"/>
      <c r="BT105" s="252"/>
      <c r="BU105" s="252"/>
      <c r="BV105" s="252"/>
      <c r="BW105" s="252"/>
      <c r="BX105" s="252"/>
      <c r="BY105" s="252"/>
      <c r="BZ105" s="252"/>
      <c r="CA105" s="252"/>
      <c r="CB105" s="252"/>
      <c r="CC105" s="252"/>
      <c r="CD105" s="252"/>
      <c r="CE105" s="252"/>
      <c r="CF105" s="252"/>
      <c r="CG105" s="252"/>
      <c r="CH105" s="252"/>
      <c r="CI105" s="252"/>
      <c r="CJ105" s="252"/>
      <c r="CK105" s="252"/>
      <c r="CL105" s="252"/>
      <c r="CM105" s="252"/>
      <c r="CN105" s="252"/>
      <c r="CO105" s="252"/>
      <c r="CP105" s="252"/>
      <c r="CQ105" s="252"/>
      <c r="CR105" s="252"/>
      <c r="CS105" s="252"/>
      <c r="CT105" s="252"/>
      <c r="CU105" s="252"/>
      <c r="CV105" s="252"/>
      <c r="CW105" s="252"/>
      <c r="CX105" s="252"/>
      <c r="CY105" s="252"/>
      <c r="CZ105" s="252"/>
      <c r="DA105" s="252"/>
      <c r="DB105" s="252"/>
      <c r="DC105" s="252"/>
      <c r="DD105" s="252"/>
      <c r="DE105" s="252"/>
      <c r="DF105" s="252"/>
      <c r="DG105" s="252"/>
      <c r="DH105" s="252"/>
      <c r="DI105" s="252"/>
      <c r="DJ105" s="252"/>
      <c r="DK105" s="252"/>
      <c r="DL105" s="252"/>
      <c r="DM105" s="252"/>
      <c r="DN105" s="252"/>
      <c r="DO105" s="252"/>
      <c r="DP105" s="252"/>
      <c r="DQ105" s="252"/>
      <c r="DR105" s="252"/>
      <c r="DS105" s="252"/>
      <c r="DT105" s="252"/>
      <c r="DU105" s="252"/>
      <c r="DV105" s="252"/>
      <c r="DW105" s="252"/>
      <c r="DX105" s="252"/>
      <c r="DY105" s="252"/>
      <c r="DZ105" s="252"/>
      <c r="EA105" s="252"/>
      <c r="EB105" s="252"/>
      <c r="EC105" s="252"/>
      <c r="ED105" s="252"/>
      <c r="EE105" s="252"/>
      <c r="EF105" s="252"/>
      <c r="EG105" s="252"/>
      <c r="EH105" s="252"/>
      <c r="EI105" s="252"/>
      <c r="EJ105" s="252"/>
      <c r="EK105" s="252"/>
      <c r="EL105" s="252"/>
      <c r="EM105" s="252"/>
      <c r="EN105" s="252"/>
      <c r="EO105" s="252"/>
      <c r="EP105" s="252"/>
      <c r="EQ105" s="252"/>
      <c r="ER105" s="252"/>
      <c r="ES105" s="252"/>
      <c r="ET105" s="252"/>
      <c r="EU105" s="252"/>
      <c r="EV105" s="252"/>
      <c r="EW105" s="252"/>
      <c r="EX105" s="252"/>
      <c r="EY105" s="252"/>
      <c r="EZ105" s="252"/>
      <c r="FA105" s="252"/>
      <c r="FB105" s="252"/>
      <c r="FC105" s="252"/>
      <c r="FD105" s="252"/>
      <c r="FE105" s="252"/>
      <c r="FF105" s="252"/>
      <c r="FG105" s="252"/>
      <c r="FH105" s="252"/>
      <c r="FI105" s="252"/>
      <c r="FJ105" s="252"/>
      <c r="FK105" s="252"/>
      <c r="FL105" s="252"/>
      <c r="FM105" s="252"/>
      <c r="FN105" s="252"/>
      <c r="FO105" s="252"/>
      <c r="FP105" s="252"/>
      <c r="FQ105" s="252"/>
      <c r="FR105" s="252"/>
      <c r="FS105" s="252"/>
      <c r="FT105" s="252"/>
      <c r="FU105" s="252"/>
      <c r="FV105" s="252"/>
      <c r="FW105" s="252"/>
      <c r="FX105" s="252"/>
      <c r="FY105" s="252"/>
      <c r="FZ105" s="252"/>
      <c r="GA105" s="252"/>
      <c r="GB105" s="252"/>
      <c r="GC105" s="252"/>
      <c r="GD105" s="252"/>
      <c r="GE105" s="252"/>
      <c r="GF105" s="252"/>
      <c r="GG105" s="252"/>
      <c r="GH105" s="252"/>
      <c r="GI105" s="252"/>
      <c r="GJ105" s="252"/>
      <c r="GK105" s="252"/>
      <c r="GL105" s="252"/>
      <c r="GM105" s="252"/>
      <c r="GN105" s="252"/>
      <c r="GO105" s="252"/>
      <c r="GP105" s="252"/>
      <c r="GQ105" s="252"/>
      <c r="GR105" s="252"/>
      <c r="GS105" s="252"/>
      <c r="GT105" s="252"/>
      <c r="GU105" s="252"/>
      <c r="GV105" s="252"/>
      <c r="GW105" s="252"/>
      <c r="GX105" s="252"/>
      <c r="GY105" s="252"/>
      <c r="GZ105" s="252"/>
      <c r="HA105" s="252"/>
      <c r="HB105" s="252"/>
      <c r="HC105" s="252"/>
      <c r="HD105" s="252"/>
      <c r="HE105" s="252"/>
      <c r="HF105" s="252"/>
      <c r="HG105" s="252"/>
      <c r="HH105" s="252"/>
    </row>
    <row r="106" spans="1:216" s="272" customFormat="1">
      <c r="A106" s="252"/>
      <c r="B106" s="288"/>
      <c r="C106" s="289"/>
      <c r="D106" s="289"/>
      <c r="E106" s="289"/>
      <c r="F106" s="290"/>
      <c r="G106" s="290"/>
      <c r="H106" s="290"/>
      <c r="I106" s="290"/>
      <c r="J106" s="290"/>
      <c r="K106" s="291"/>
      <c r="L106" s="291"/>
      <c r="M106" s="291"/>
      <c r="N106" s="291"/>
      <c r="O106" s="291"/>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c r="BM106" s="252"/>
      <c r="BN106" s="252"/>
      <c r="BO106" s="252"/>
      <c r="BP106" s="252"/>
      <c r="BQ106" s="252"/>
      <c r="BR106" s="252"/>
      <c r="BS106" s="252"/>
      <c r="BT106" s="252"/>
      <c r="BU106" s="252"/>
      <c r="BV106" s="252"/>
      <c r="BW106" s="252"/>
      <c r="BX106" s="252"/>
      <c r="BY106" s="252"/>
      <c r="BZ106" s="252"/>
      <c r="CA106" s="252"/>
      <c r="CB106" s="252"/>
      <c r="CC106" s="252"/>
      <c r="CD106" s="252"/>
      <c r="CE106" s="252"/>
      <c r="CF106" s="252"/>
      <c r="CG106" s="252"/>
      <c r="CH106" s="252"/>
      <c r="CI106" s="252"/>
      <c r="CJ106" s="252"/>
      <c r="CK106" s="252"/>
      <c r="CL106" s="252"/>
      <c r="CM106" s="252"/>
      <c r="CN106" s="252"/>
      <c r="CO106" s="252"/>
      <c r="CP106" s="252"/>
      <c r="CQ106" s="252"/>
      <c r="CR106" s="252"/>
      <c r="CS106" s="252"/>
      <c r="CT106" s="252"/>
      <c r="CU106" s="252"/>
      <c r="CV106" s="252"/>
      <c r="CW106" s="252"/>
      <c r="CX106" s="252"/>
      <c r="CY106" s="252"/>
      <c r="CZ106" s="252"/>
      <c r="DA106" s="252"/>
      <c r="DB106" s="252"/>
      <c r="DC106" s="252"/>
      <c r="DD106" s="252"/>
      <c r="DE106" s="252"/>
      <c r="DF106" s="252"/>
      <c r="DG106" s="252"/>
      <c r="DH106" s="252"/>
      <c r="DI106" s="252"/>
      <c r="DJ106" s="252"/>
      <c r="DK106" s="252"/>
      <c r="DL106" s="252"/>
      <c r="DM106" s="252"/>
      <c r="DN106" s="252"/>
      <c r="DO106" s="252"/>
      <c r="DP106" s="252"/>
      <c r="DQ106" s="252"/>
      <c r="DR106" s="252"/>
      <c r="DS106" s="252"/>
      <c r="DT106" s="252"/>
      <c r="DU106" s="252"/>
      <c r="DV106" s="252"/>
      <c r="DW106" s="252"/>
      <c r="DX106" s="252"/>
      <c r="DY106" s="252"/>
      <c r="DZ106" s="252"/>
      <c r="EA106" s="252"/>
      <c r="EB106" s="252"/>
      <c r="EC106" s="252"/>
      <c r="ED106" s="252"/>
      <c r="EE106" s="252"/>
      <c r="EF106" s="252"/>
      <c r="EG106" s="252"/>
      <c r="EH106" s="252"/>
      <c r="EI106" s="252"/>
      <c r="EJ106" s="252"/>
      <c r="EK106" s="252"/>
      <c r="EL106" s="252"/>
      <c r="EM106" s="252"/>
      <c r="EN106" s="252"/>
      <c r="EO106" s="252"/>
      <c r="EP106" s="252"/>
      <c r="EQ106" s="252"/>
      <c r="ER106" s="252"/>
      <c r="ES106" s="252"/>
      <c r="ET106" s="252"/>
      <c r="EU106" s="252"/>
      <c r="EV106" s="252"/>
      <c r="EW106" s="252"/>
      <c r="EX106" s="252"/>
      <c r="EY106" s="252"/>
      <c r="EZ106" s="252"/>
      <c r="FA106" s="252"/>
      <c r="FB106" s="252"/>
      <c r="FC106" s="252"/>
      <c r="FD106" s="252"/>
      <c r="FE106" s="252"/>
      <c r="FF106" s="252"/>
      <c r="FG106" s="252"/>
      <c r="FH106" s="252"/>
      <c r="FI106" s="252"/>
      <c r="FJ106" s="252"/>
      <c r="FK106" s="252"/>
      <c r="FL106" s="252"/>
      <c r="FM106" s="252"/>
      <c r="FN106" s="252"/>
      <c r="FO106" s="252"/>
      <c r="FP106" s="252"/>
      <c r="FQ106" s="252"/>
      <c r="FR106" s="252"/>
      <c r="FS106" s="252"/>
      <c r="FT106" s="252"/>
      <c r="FU106" s="252"/>
      <c r="FV106" s="252"/>
      <c r="FW106" s="252"/>
      <c r="FX106" s="252"/>
      <c r="FY106" s="252"/>
      <c r="FZ106" s="252"/>
      <c r="GA106" s="252"/>
      <c r="GB106" s="252"/>
      <c r="GC106" s="252"/>
      <c r="GD106" s="252"/>
      <c r="GE106" s="252"/>
      <c r="GF106" s="252"/>
      <c r="GG106" s="252"/>
      <c r="GH106" s="252"/>
      <c r="GI106" s="252"/>
      <c r="GJ106" s="252"/>
      <c r="GK106" s="252"/>
      <c r="GL106" s="252"/>
      <c r="GM106" s="252"/>
      <c r="GN106" s="252"/>
      <c r="GO106" s="252"/>
      <c r="GP106" s="252"/>
      <c r="GQ106" s="252"/>
      <c r="GR106" s="252"/>
      <c r="GS106" s="252"/>
      <c r="GT106" s="252"/>
      <c r="GU106" s="252"/>
      <c r="GV106" s="252"/>
      <c r="GW106" s="252"/>
      <c r="GX106" s="252"/>
      <c r="GY106" s="252"/>
      <c r="GZ106" s="252"/>
      <c r="HA106" s="252"/>
      <c r="HB106" s="252"/>
      <c r="HC106" s="252"/>
      <c r="HD106" s="252"/>
      <c r="HE106" s="252"/>
      <c r="HF106" s="252"/>
      <c r="HG106" s="252"/>
      <c r="HH106" s="252"/>
    </row>
    <row r="107" spans="1:216" s="272" customFormat="1">
      <c r="A107" s="252"/>
      <c r="B107" s="288"/>
      <c r="C107" s="289"/>
      <c r="D107" s="289"/>
      <c r="E107" s="289"/>
      <c r="F107" s="290"/>
      <c r="G107" s="290"/>
      <c r="H107" s="290"/>
      <c r="I107" s="290"/>
      <c r="J107" s="290"/>
      <c r="K107" s="291"/>
      <c r="L107" s="291"/>
      <c r="M107" s="291"/>
      <c r="N107" s="291"/>
      <c r="O107" s="291"/>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c r="EA107" s="252"/>
      <c r="EB107" s="252"/>
      <c r="EC107" s="252"/>
      <c r="ED107" s="252"/>
      <c r="EE107" s="252"/>
      <c r="EF107" s="252"/>
      <c r="EG107" s="252"/>
      <c r="EH107" s="252"/>
      <c r="EI107" s="252"/>
      <c r="EJ107" s="252"/>
      <c r="EK107" s="252"/>
      <c r="EL107" s="252"/>
      <c r="EM107" s="252"/>
      <c r="EN107" s="252"/>
      <c r="EO107" s="252"/>
      <c r="EP107" s="252"/>
      <c r="EQ107" s="252"/>
      <c r="ER107" s="252"/>
      <c r="ES107" s="252"/>
      <c r="ET107" s="252"/>
      <c r="EU107" s="252"/>
      <c r="EV107" s="252"/>
      <c r="EW107" s="252"/>
      <c r="EX107" s="252"/>
      <c r="EY107" s="252"/>
      <c r="EZ107" s="252"/>
      <c r="FA107" s="252"/>
      <c r="FB107" s="252"/>
      <c r="FC107" s="252"/>
      <c r="FD107" s="252"/>
      <c r="FE107" s="252"/>
      <c r="FF107" s="252"/>
      <c r="FG107" s="252"/>
      <c r="FH107" s="252"/>
      <c r="FI107" s="252"/>
      <c r="FJ107" s="252"/>
      <c r="FK107" s="252"/>
      <c r="FL107" s="252"/>
      <c r="FM107" s="252"/>
      <c r="FN107" s="252"/>
      <c r="FO107" s="252"/>
      <c r="FP107" s="252"/>
      <c r="FQ107" s="252"/>
      <c r="FR107" s="252"/>
      <c r="FS107" s="252"/>
      <c r="FT107" s="252"/>
      <c r="FU107" s="252"/>
      <c r="FV107" s="252"/>
      <c r="FW107" s="252"/>
      <c r="FX107" s="252"/>
      <c r="FY107" s="252"/>
      <c r="FZ107" s="252"/>
      <c r="GA107" s="252"/>
      <c r="GB107" s="252"/>
      <c r="GC107" s="252"/>
      <c r="GD107" s="252"/>
      <c r="GE107" s="252"/>
      <c r="GF107" s="252"/>
      <c r="GG107" s="252"/>
      <c r="GH107" s="252"/>
      <c r="GI107" s="252"/>
      <c r="GJ107" s="252"/>
      <c r="GK107" s="252"/>
      <c r="GL107" s="252"/>
      <c r="GM107" s="252"/>
      <c r="GN107" s="252"/>
      <c r="GO107" s="252"/>
      <c r="GP107" s="252"/>
      <c r="GQ107" s="252"/>
      <c r="GR107" s="252"/>
      <c r="GS107" s="252"/>
      <c r="GT107" s="252"/>
      <c r="GU107" s="252"/>
      <c r="GV107" s="252"/>
      <c r="GW107" s="252"/>
      <c r="GX107" s="252"/>
      <c r="GY107" s="252"/>
      <c r="GZ107" s="252"/>
      <c r="HA107" s="252"/>
      <c r="HB107" s="252"/>
      <c r="HC107" s="252"/>
      <c r="HD107" s="252"/>
      <c r="HE107" s="252"/>
      <c r="HF107" s="252"/>
      <c r="HG107" s="252"/>
      <c r="HH107" s="252"/>
    </row>
    <row r="108" spans="1:216" s="272" customFormat="1">
      <c r="A108" s="252"/>
      <c r="B108" s="288"/>
      <c r="C108" s="289"/>
      <c r="D108" s="289"/>
      <c r="E108" s="289"/>
      <c r="F108" s="290"/>
      <c r="G108" s="290"/>
      <c r="H108" s="290"/>
      <c r="I108" s="290"/>
      <c r="J108" s="290"/>
      <c r="K108" s="291"/>
      <c r="L108" s="291"/>
      <c r="M108" s="291"/>
      <c r="N108" s="291"/>
      <c r="O108" s="291"/>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c r="BC108" s="252"/>
      <c r="BD108" s="252"/>
      <c r="BE108" s="252"/>
      <c r="BF108" s="252"/>
      <c r="BG108" s="252"/>
      <c r="BH108" s="252"/>
      <c r="BI108" s="252"/>
      <c r="BJ108" s="252"/>
      <c r="BK108" s="252"/>
      <c r="BL108" s="252"/>
      <c r="BM108" s="252"/>
      <c r="BN108" s="252"/>
      <c r="BO108" s="252"/>
      <c r="BP108" s="252"/>
      <c r="BQ108" s="252"/>
      <c r="BR108" s="252"/>
      <c r="BS108" s="252"/>
      <c r="BT108" s="252"/>
      <c r="BU108" s="252"/>
      <c r="BV108" s="252"/>
      <c r="BW108" s="252"/>
      <c r="BX108" s="252"/>
      <c r="BY108" s="252"/>
      <c r="BZ108" s="252"/>
      <c r="CA108" s="252"/>
      <c r="CB108" s="252"/>
      <c r="CC108" s="252"/>
      <c r="CD108" s="252"/>
      <c r="CE108" s="252"/>
      <c r="CF108" s="252"/>
      <c r="CG108" s="252"/>
      <c r="CH108" s="252"/>
      <c r="CI108" s="252"/>
      <c r="CJ108" s="252"/>
      <c r="CK108" s="252"/>
      <c r="CL108" s="252"/>
      <c r="CM108" s="252"/>
      <c r="CN108" s="252"/>
      <c r="CO108" s="252"/>
      <c r="CP108" s="252"/>
      <c r="CQ108" s="252"/>
      <c r="CR108" s="252"/>
      <c r="CS108" s="252"/>
      <c r="CT108" s="252"/>
      <c r="CU108" s="252"/>
      <c r="CV108" s="252"/>
      <c r="CW108" s="252"/>
      <c r="CX108" s="252"/>
      <c r="CY108" s="252"/>
      <c r="CZ108" s="252"/>
      <c r="DA108" s="252"/>
      <c r="DB108" s="252"/>
      <c r="DC108" s="252"/>
      <c r="DD108" s="252"/>
      <c r="DE108" s="252"/>
      <c r="DF108" s="252"/>
      <c r="DG108" s="252"/>
      <c r="DH108" s="252"/>
      <c r="DI108" s="252"/>
      <c r="DJ108" s="252"/>
      <c r="DK108" s="252"/>
      <c r="DL108" s="252"/>
      <c r="DM108" s="252"/>
      <c r="DN108" s="252"/>
      <c r="DO108" s="252"/>
      <c r="DP108" s="252"/>
      <c r="DQ108" s="252"/>
      <c r="DR108" s="252"/>
      <c r="DS108" s="252"/>
      <c r="DT108" s="252"/>
      <c r="DU108" s="252"/>
      <c r="DV108" s="252"/>
      <c r="DW108" s="252"/>
      <c r="DX108" s="252"/>
      <c r="DY108" s="252"/>
      <c r="DZ108" s="252"/>
      <c r="EA108" s="252"/>
      <c r="EB108" s="252"/>
      <c r="EC108" s="252"/>
      <c r="ED108" s="252"/>
      <c r="EE108" s="252"/>
      <c r="EF108" s="252"/>
      <c r="EG108" s="252"/>
      <c r="EH108" s="252"/>
      <c r="EI108" s="252"/>
      <c r="EJ108" s="252"/>
      <c r="EK108" s="252"/>
      <c r="EL108" s="252"/>
      <c r="EM108" s="252"/>
      <c r="EN108" s="252"/>
      <c r="EO108" s="252"/>
      <c r="EP108" s="252"/>
      <c r="EQ108" s="252"/>
      <c r="ER108" s="252"/>
      <c r="ES108" s="252"/>
      <c r="ET108" s="252"/>
      <c r="EU108" s="252"/>
      <c r="EV108" s="252"/>
      <c r="EW108" s="252"/>
      <c r="EX108" s="252"/>
      <c r="EY108" s="252"/>
      <c r="EZ108" s="252"/>
      <c r="FA108" s="252"/>
      <c r="FB108" s="252"/>
      <c r="FC108" s="252"/>
      <c r="FD108" s="252"/>
      <c r="FE108" s="252"/>
      <c r="FF108" s="252"/>
      <c r="FG108" s="252"/>
      <c r="FH108" s="252"/>
      <c r="FI108" s="252"/>
      <c r="FJ108" s="252"/>
      <c r="FK108" s="252"/>
      <c r="FL108" s="252"/>
      <c r="FM108" s="252"/>
      <c r="FN108" s="252"/>
      <c r="FO108" s="252"/>
      <c r="FP108" s="252"/>
      <c r="FQ108" s="252"/>
      <c r="FR108" s="252"/>
      <c r="FS108" s="252"/>
      <c r="FT108" s="252"/>
      <c r="FU108" s="252"/>
      <c r="FV108" s="252"/>
      <c r="FW108" s="252"/>
      <c r="FX108" s="252"/>
      <c r="FY108" s="252"/>
      <c r="FZ108" s="252"/>
      <c r="GA108" s="252"/>
      <c r="GB108" s="252"/>
      <c r="GC108" s="252"/>
      <c r="GD108" s="252"/>
      <c r="GE108" s="252"/>
      <c r="GF108" s="252"/>
      <c r="GG108" s="252"/>
      <c r="GH108" s="252"/>
      <c r="GI108" s="252"/>
      <c r="GJ108" s="252"/>
      <c r="GK108" s="252"/>
      <c r="GL108" s="252"/>
      <c r="GM108" s="252"/>
      <c r="GN108" s="252"/>
      <c r="GO108" s="252"/>
      <c r="GP108" s="252"/>
      <c r="GQ108" s="252"/>
      <c r="GR108" s="252"/>
      <c r="GS108" s="252"/>
      <c r="GT108" s="252"/>
      <c r="GU108" s="252"/>
      <c r="GV108" s="252"/>
      <c r="GW108" s="252"/>
      <c r="GX108" s="252"/>
      <c r="GY108" s="252"/>
      <c r="GZ108" s="252"/>
      <c r="HA108" s="252"/>
      <c r="HB108" s="252"/>
      <c r="HC108" s="252"/>
      <c r="HD108" s="252"/>
      <c r="HE108" s="252"/>
      <c r="HF108" s="252"/>
      <c r="HG108" s="252"/>
      <c r="HH108" s="252"/>
    </row>
    <row r="109" spans="1:216" s="272" customFormat="1">
      <c r="A109" s="252"/>
      <c r="B109" s="288"/>
      <c r="C109" s="289"/>
      <c r="D109" s="289"/>
      <c r="E109" s="289"/>
      <c r="F109" s="290"/>
      <c r="G109" s="290"/>
      <c r="H109" s="290"/>
      <c r="I109" s="290"/>
      <c r="J109" s="290"/>
      <c r="K109" s="291"/>
      <c r="L109" s="291"/>
      <c r="M109" s="291"/>
      <c r="N109" s="291"/>
      <c r="O109" s="291"/>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M109" s="252"/>
      <c r="BN109" s="252"/>
      <c r="BO109" s="252"/>
      <c r="BP109" s="252"/>
      <c r="BQ109" s="252"/>
      <c r="BR109" s="252"/>
      <c r="BS109" s="252"/>
      <c r="BT109" s="252"/>
      <c r="BU109" s="252"/>
      <c r="BV109" s="252"/>
      <c r="BW109" s="252"/>
      <c r="BX109" s="252"/>
      <c r="BY109" s="252"/>
      <c r="BZ109" s="252"/>
      <c r="CA109" s="252"/>
      <c r="CB109" s="252"/>
      <c r="CC109" s="252"/>
      <c r="CD109" s="252"/>
      <c r="CE109" s="252"/>
      <c r="CF109" s="252"/>
      <c r="CG109" s="252"/>
      <c r="CH109" s="252"/>
      <c r="CI109" s="252"/>
      <c r="CJ109" s="252"/>
      <c r="CK109" s="252"/>
      <c r="CL109" s="252"/>
      <c r="CM109" s="252"/>
      <c r="CN109" s="252"/>
      <c r="CO109" s="252"/>
      <c r="CP109" s="252"/>
      <c r="CQ109" s="252"/>
      <c r="CR109" s="252"/>
      <c r="CS109" s="252"/>
      <c r="CT109" s="252"/>
      <c r="CU109" s="252"/>
      <c r="CV109" s="252"/>
      <c r="CW109" s="252"/>
      <c r="CX109" s="252"/>
      <c r="CY109" s="252"/>
      <c r="CZ109" s="252"/>
      <c r="DA109" s="252"/>
      <c r="DB109" s="252"/>
      <c r="DC109" s="252"/>
      <c r="DD109" s="252"/>
      <c r="DE109" s="252"/>
      <c r="DF109" s="252"/>
      <c r="DG109" s="252"/>
      <c r="DH109" s="252"/>
      <c r="DI109" s="252"/>
      <c r="DJ109" s="252"/>
      <c r="DK109" s="252"/>
      <c r="DL109" s="252"/>
      <c r="DM109" s="252"/>
      <c r="DN109" s="252"/>
      <c r="DO109" s="252"/>
      <c r="DP109" s="252"/>
      <c r="DQ109" s="252"/>
      <c r="DR109" s="252"/>
      <c r="DS109" s="252"/>
      <c r="DT109" s="252"/>
      <c r="DU109" s="252"/>
      <c r="DV109" s="252"/>
      <c r="DW109" s="252"/>
      <c r="DX109" s="252"/>
      <c r="DY109" s="252"/>
      <c r="DZ109" s="252"/>
      <c r="EA109" s="252"/>
      <c r="EB109" s="252"/>
      <c r="EC109" s="252"/>
      <c r="ED109" s="252"/>
      <c r="EE109" s="252"/>
      <c r="EF109" s="252"/>
      <c r="EG109" s="252"/>
      <c r="EH109" s="252"/>
      <c r="EI109" s="252"/>
      <c r="EJ109" s="252"/>
      <c r="EK109" s="252"/>
      <c r="EL109" s="252"/>
      <c r="EM109" s="252"/>
      <c r="EN109" s="252"/>
      <c r="EO109" s="252"/>
      <c r="EP109" s="252"/>
      <c r="EQ109" s="252"/>
      <c r="ER109" s="252"/>
      <c r="ES109" s="252"/>
      <c r="ET109" s="252"/>
      <c r="EU109" s="252"/>
      <c r="EV109" s="252"/>
      <c r="EW109" s="252"/>
      <c r="EX109" s="252"/>
      <c r="EY109" s="252"/>
      <c r="EZ109" s="252"/>
      <c r="FA109" s="252"/>
      <c r="FB109" s="252"/>
      <c r="FC109" s="252"/>
      <c r="FD109" s="252"/>
      <c r="FE109" s="252"/>
      <c r="FF109" s="252"/>
      <c r="FG109" s="252"/>
      <c r="FH109" s="252"/>
      <c r="FI109" s="252"/>
      <c r="FJ109" s="252"/>
      <c r="FK109" s="252"/>
      <c r="FL109" s="252"/>
      <c r="FM109" s="252"/>
      <c r="FN109" s="252"/>
      <c r="FO109" s="252"/>
      <c r="FP109" s="252"/>
      <c r="FQ109" s="252"/>
      <c r="FR109" s="252"/>
      <c r="FS109" s="252"/>
      <c r="FT109" s="252"/>
      <c r="FU109" s="252"/>
      <c r="FV109" s="252"/>
      <c r="FW109" s="252"/>
      <c r="FX109" s="252"/>
      <c r="FY109" s="252"/>
      <c r="FZ109" s="252"/>
      <c r="GA109" s="252"/>
      <c r="GB109" s="252"/>
      <c r="GC109" s="252"/>
      <c r="GD109" s="252"/>
      <c r="GE109" s="252"/>
      <c r="GF109" s="252"/>
      <c r="GG109" s="252"/>
      <c r="GH109" s="252"/>
      <c r="GI109" s="252"/>
      <c r="GJ109" s="252"/>
      <c r="GK109" s="252"/>
      <c r="GL109" s="252"/>
      <c r="GM109" s="252"/>
      <c r="GN109" s="252"/>
      <c r="GO109" s="252"/>
      <c r="GP109" s="252"/>
      <c r="GQ109" s="252"/>
      <c r="GR109" s="252"/>
      <c r="GS109" s="252"/>
      <c r="GT109" s="252"/>
      <c r="GU109" s="252"/>
      <c r="GV109" s="252"/>
      <c r="GW109" s="252"/>
      <c r="GX109" s="252"/>
      <c r="GY109" s="252"/>
      <c r="GZ109" s="252"/>
      <c r="HA109" s="252"/>
      <c r="HB109" s="252"/>
      <c r="HC109" s="252"/>
      <c r="HD109" s="252"/>
      <c r="HE109" s="252"/>
      <c r="HF109" s="252"/>
      <c r="HG109" s="252"/>
      <c r="HH109" s="252"/>
    </row>
    <row r="110" spans="1:216" s="272" customFormat="1">
      <c r="A110" s="252"/>
      <c r="B110" s="288"/>
      <c r="C110" s="289"/>
      <c r="D110" s="289"/>
      <c r="E110" s="289"/>
      <c r="F110" s="290"/>
      <c r="G110" s="290"/>
      <c r="H110" s="290"/>
      <c r="I110" s="290"/>
      <c r="J110" s="290"/>
      <c r="K110" s="291"/>
      <c r="L110" s="291"/>
      <c r="M110" s="291"/>
      <c r="N110" s="291"/>
      <c r="O110" s="291"/>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2"/>
      <c r="BJ110" s="252"/>
      <c r="BK110" s="252"/>
      <c r="BL110" s="252"/>
      <c r="BM110" s="252"/>
      <c r="BN110" s="252"/>
      <c r="BO110" s="252"/>
      <c r="BP110" s="252"/>
      <c r="BQ110" s="252"/>
      <c r="BR110" s="252"/>
      <c r="BS110" s="252"/>
      <c r="BT110" s="252"/>
      <c r="BU110" s="252"/>
      <c r="BV110" s="252"/>
      <c r="BW110" s="252"/>
      <c r="BX110" s="252"/>
      <c r="BY110" s="252"/>
      <c r="BZ110" s="252"/>
      <c r="CA110" s="252"/>
      <c r="CB110" s="252"/>
      <c r="CC110" s="252"/>
      <c r="CD110" s="252"/>
      <c r="CE110" s="252"/>
      <c r="CF110" s="252"/>
      <c r="CG110" s="252"/>
      <c r="CH110" s="252"/>
      <c r="CI110" s="252"/>
      <c r="CJ110" s="252"/>
      <c r="CK110" s="252"/>
      <c r="CL110" s="252"/>
      <c r="CM110" s="252"/>
      <c r="CN110" s="252"/>
      <c r="CO110" s="252"/>
      <c r="CP110" s="252"/>
      <c r="CQ110" s="252"/>
      <c r="CR110" s="252"/>
      <c r="CS110" s="252"/>
      <c r="CT110" s="252"/>
      <c r="CU110" s="252"/>
      <c r="CV110" s="252"/>
      <c r="CW110" s="252"/>
      <c r="CX110" s="252"/>
      <c r="CY110" s="252"/>
      <c r="CZ110" s="252"/>
      <c r="DA110" s="252"/>
      <c r="DB110" s="252"/>
      <c r="DC110" s="252"/>
      <c r="DD110" s="252"/>
      <c r="DE110" s="252"/>
      <c r="DF110" s="252"/>
      <c r="DG110" s="252"/>
      <c r="DH110" s="252"/>
      <c r="DI110" s="252"/>
      <c r="DJ110" s="252"/>
      <c r="DK110" s="252"/>
      <c r="DL110" s="252"/>
      <c r="DM110" s="252"/>
      <c r="DN110" s="252"/>
      <c r="DO110" s="252"/>
      <c r="DP110" s="252"/>
      <c r="DQ110" s="252"/>
      <c r="DR110" s="252"/>
      <c r="DS110" s="252"/>
      <c r="DT110" s="252"/>
      <c r="DU110" s="252"/>
      <c r="DV110" s="252"/>
      <c r="DW110" s="252"/>
      <c r="DX110" s="252"/>
      <c r="DY110" s="252"/>
      <c r="DZ110" s="252"/>
      <c r="EA110" s="252"/>
      <c r="EB110" s="252"/>
      <c r="EC110" s="252"/>
      <c r="ED110" s="252"/>
      <c r="EE110" s="252"/>
      <c r="EF110" s="252"/>
      <c r="EG110" s="252"/>
      <c r="EH110" s="252"/>
      <c r="EI110" s="252"/>
      <c r="EJ110" s="252"/>
      <c r="EK110" s="252"/>
      <c r="EL110" s="252"/>
      <c r="EM110" s="252"/>
      <c r="EN110" s="252"/>
      <c r="EO110" s="252"/>
      <c r="EP110" s="252"/>
      <c r="EQ110" s="252"/>
      <c r="ER110" s="252"/>
      <c r="ES110" s="252"/>
      <c r="ET110" s="252"/>
      <c r="EU110" s="252"/>
      <c r="EV110" s="252"/>
      <c r="EW110" s="252"/>
      <c r="EX110" s="252"/>
      <c r="EY110" s="252"/>
      <c r="EZ110" s="252"/>
      <c r="FA110" s="252"/>
      <c r="FB110" s="252"/>
      <c r="FC110" s="252"/>
      <c r="FD110" s="252"/>
      <c r="FE110" s="252"/>
      <c r="FF110" s="252"/>
      <c r="FG110" s="252"/>
      <c r="FH110" s="252"/>
      <c r="FI110" s="252"/>
      <c r="FJ110" s="252"/>
      <c r="FK110" s="252"/>
      <c r="FL110" s="252"/>
      <c r="FM110" s="252"/>
      <c r="FN110" s="252"/>
      <c r="FO110" s="252"/>
      <c r="FP110" s="252"/>
      <c r="FQ110" s="252"/>
      <c r="FR110" s="252"/>
      <c r="FS110" s="252"/>
      <c r="FT110" s="252"/>
      <c r="FU110" s="252"/>
      <c r="FV110" s="252"/>
      <c r="FW110" s="252"/>
      <c r="FX110" s="252"/>
      <c r="FY110" s="252"/>
      <c r="FZ110" s="252"/>
      <c r="GA110" s="252"/>
      <c r="GB110" s="252"/>
      <c r="GC110" s="252"/>
      <c r="GD110" s="252"/>
      <c r="GE110" s="252"/>
      <c r="GF110" s="252"/>
      <c r="GG110" s="252"/>
      <c r="GH110" s="252"/>
      <c r="GI110" s="252"/>
      <c r="GJ110" s="252"/>
      <c r="GK110" s="252"/>
      <c r="GL110" s="252"/>
      <c r="GM110" s="252"/>
      <c r="GN110" s="252"/>
      <c r="GO110" s="252"/>
      <c r="GP110" s="252"/>
      <c r="GQ110" s="252"/>
      <c r="GR110" s="252"/>
      <c r="GS110" s="252"/>
      <c r="GT110" s="252"/>
      <c r="GU110" s="252"/>
      <c r="GV110" s="252"/>
      <c r="GW110" s="252"/>
      <c r="GX110" s="252"/>
      <c r="GY110" s="252"/>
      <c r="GZ110" s="252"/>
      <c r="HA110" s="252"/>
      <c r="HB110" s="252"/>
      <c r="HC110" s="252"/>
      <c r="HD110" s="252"/>
      <c r="HE110" s="252"/>
      <c r="HF110" s="252"/>
      <c r="HG110" s="252"/>
      <c r="HH110" s="252"/>
    </row>
    <row r="111" spans="1:216" s="272" customFormat="1">
      <c r="A111" s="252"/>
      <c r="B111" s="288"/>
      <c r="C111" s="289"/>
      <c r="D111" s="289"/>
      <c r="E111" s="289"/>
      <c r="F111" s="290"/>
      <c r="G111" s="290"/>
      <c r="H111" s="290"/>
      <c r="I111" s="290"/>
      <c r="J111" s="290"/>
      <c r="K111" s="291"/>
      <c r="L111" s="291"/>
      <c r="M111" s="291"/>
      <c r="N111" s="291"/>
      <c r="O111" s="291"/>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c r="AY111" s="252"/>
      <c r="AZ111" s="252"/>
      <c r="BA111" s="252"/>
      <c r="BB111" s="252"/>
      <c r="BC111" s="252"/>
      <c r="BD111" s="252"/>
      <c r="BE111" s="252"/>
      <c r="BF111" s="252"/>
      <c r="BG111" s="252"/>
      <c r="BH111" s="252"/>
      <c r="BI111" s="252"/>
      <c r="BJ111" s="252"/>
      <c r="BK111" s="252"/>
      <c r="BL111" s="252"/>
      <c r="BM111" s="252"/>
      <c r="BN111" s="252"/>
      <c r="BO111" s="252"/>
      <c r="BP111" s="252"/>
      <c r="BQ111" s="252"/>
      <c r="BR111" s="252"/>
      <c r="BS111" s="252"/>
      <c r="BT111" s="252"/>
      <c r="BU111" s="252"/>
      <c r="BV111" s="252"/>
      <c r="BW111" s="252"/>
      <c r="BX111" s="252"/>
      <c r="BY111" s="252"/>
      <c r="BZ111" s="252"/>
      <c r="CA111" s="252"/>
      <c r="CB111" s="252"/>
      <c r="CC111" s="252"/>
      <c r="CD111" s="252"/>
      <c r="CE111" s="252"/>
      <c r="CF111" s="252"/>
      <c r="CG111" s="252"/>
      <c r="CH111" s="252"/>
      <c r="CI111" s="252"/>
      <c r="CJ111" s="252"/>
      <c r="CK111" s="252"/>
      <c r="CL111" s="252"/>
      <c r="CM111" s="252"/>
      <c r="CN111" s="252"/>
      <c r="CO111" s="252"/>
      <c r="CP111" s="252"/>
      <c r="CQ111" s="252"/>
      <c r="CR111" s="252"/>
      <c r="CS111" s="252"/>
      <c r="CT111" s="252"/>
      <c r="CU111" s="252"/>
      <c r="CV111" s="252"/>
      <c r="CW111" s="252"/>
      <c r="CX111" s="252"/>
      <c r="CY111" s="252"/>
      <c r="CZ111" s="252"/>
      <c r="DA111" s="252"/>
      <c r="DB111" s="252"/>
      <c r="DC111" s="252"/>
      <c r="DD111" s="252"/>
      <c r="DE111" s="252"/>
      <c r="DF111" s="252"/>
      <c r="DG111" s="252"/>
      <c r="DH111" s="252"/>
      <c r="DI111" s="252"/>
      <c r="DJ111" s="252"/>
      <c r="DK111" s="252"/>
      <c r="DL111" s="252"/>
      <c r="DM111" s="252"/>
      <c r="DN111" s="252"/>
      <c r="DO111" s="252"/>
      <c r="DP111" s="252"/>
      <c r="DQ111" s="252"/>
      <c r="DR111" s="252"/>
      <c r="DS111" s="252"/>
      <c r="DT111" s="252"/>
      <c r="DU111" s="252"/>
      <c r="DV111" s="252"/>
      <c r="DW111" s="252"/>
      <c r="DX111" s="252"/>
      <c r="DY111" s="252"/>
      <c r="DZ111" s="252"/>
      <c r="EA111" s="252"/>
      <c r="EB111" s="252"/>
      <c r="EC111" s="252"/>
      <c r="ED111" s="252"/>
      <c r="EE111" s="252"/>
      <c r="EF111" s="252"/>
      <c r="EG111" s="252"/>
      <c r="EH111" s="252"/>
      <c r="EI111" s="252"/>
      <c r="EJ111" s="252"/>
      <c r="EK111" s="252"/>
      <c r="EL111" s="252"/>
      <c r="EM111" s="252"/>
      <c r="EN111" s="252"/>
      <c r="EO111" s="252"/>
      <c r="EP111" s="252"/>
      <c r="EQ111" s="252"/>
      <c r="ER111" s="252"/>
      <c r="ES111" s="252"/>
      <c r="ET111" s="252"/>
      <c r="EU111" s="252"/>
      <c r="EV111" s="252"/>
      <c r="EW111" s="252"/>
      <c r="EX111" s="252"/>
      <c r="EY111" s="252"/>
      <c r="EZ111" s="252"/>
      <c r="FA111" s="252"/>
      <c r="FB111" s="252"/>
      <c r="FC111" s="252"/>
      <c r="FD111" s="252"/>
      <c r="FE111" s="252"/>
      <c r="FF111" s="252"/>
      <c r="FG111" s="252"/>
      <c r="FH111" s="252"/>
      <c r="FI111" s="252"/>
      <c r="FJ111" s="252"/>
      <c r="FK111" s="252"/>
      <c r="FL111" s="252"/>
      <c r="FM111" s="252"/>
      <c r="FN111" s="252"/>
      <c r="FO111" s="252"/>
      <c r="FP111" s="252"/>
      <c r="FQ111" s="252"/>
      <c r="FR111" s="252"/>
      <c r="FS111" s="252"/>
      <c r="FT111" s="252"/>
      <c r="FU111" s="252"/>
      <c r="FV111" s="252"/>
      <c r="FW111" s="252"/>
      <c r="FX111" s="252"/>
      <c r="FY111" s="252"/>
      <c r="FZ111" s="252"/>
      <c r="GA111" s="252"/>
      <c r="GB111" s="252"/>
      <c r="GC111" s="252"/>
      <c r="GD111" s="252"/>
      <c r="GE111" s="252"/>
      <c r="GF111" s="252"/>
      <c r="GG111" s="252"/>
      <c r="GH111" s="252"/>
      <c r="GI111" s="252"/>
      <c r="GJ111" s="252"/>
      <c r="GK111" s="252"/>
      <c r="GL111" s="252"/>
      <c r="GM111" s="252"/>
      <c r="GN111" s="252"/>
      <c r="GO111" s="252"/>
      <c r="GP111" s="252"/>
      <c r="GQ111" s="252"/>
      <c r="GR111" s="252"/>
      <c r="GS111" s="252"/>
      <c r="GT111" s="252"/>
      <c r="GU111" s="252"/>
      <c r="GV111" s="252"/>
      <c r="GW111" s="252"/>
      <c r="GX111" s="252"/>
      <c r="GY111" s="252"/>
      <c r="GZ111" s="252"/>
      <c r="HA111" s="252"/>
      <c r="HB111" s="252"/>
      <c r="HC111" s="252"/>
      <c r="HD111" s="252"/>
      <c r="HE111" s="252"/>
      <c r="HF111" s="252"/>
      <c r="HG111" s="252"/>
      <c r="HH111" s="252"/>
    </row>
    <row r="112" spans="1:216" s="272" customFormat="1">
      <c r="A112" s="252"/>
      <c r="B112" s="288"/>
      <c r="C112" s="289"/>
      <c r="D112" s="289"/>
      <c r="E112" s="289"/>
      <c r="F112" s="290"/>
      <c r="G112" s="290"/>
      <c r="H112" s="290"/>
      <c r="I112" s="290"/>
      <c r="J112" s="290"/>
      <c r="K112" s="291"/>
      <c r="L112" s="291"/>
      <c r="M112" s="291"/>
      <c r="N112" s="291"/>
      <c r="O112" s="291"/>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2"/>
      <c r="AY112" s="252"/>
      <c r="AZ112" s="252"/>
      <c r="BA112" s="252"/>
      <c r="BB112" s="252"/>
      <c r="BC112" s="252"/>
      <c r="BD112" s="252"/>
      <c r="BE112" s="252"/>
      <c r="BF112" s="252"/>
      <c r="BG112" s="252"/>
      <c r="BH112" s="252"/>
      <c r="BI112" s="252"/>
      <c r="BJ112" s="252"/>
      <c r="BK112" s="252"/>
      <c r="BL112" s="252"/>
      <c r="BM112" s="252"/>
      <c r="BN112" s="252"/>
      <c r="BO112" s="252"/>
      <c r="BP112" s="252"/>
      <c r="BQ112" s="252"/>
      <c r="BR112" s="252"/>
      <c r="BS112" s="252"/>
      <c r="BT112" s="252"/>
      <c r="BU112" s="252"/>
      <c r="BV112" s="252"/>
      <c r="BW112" s="252"/>
      <c r="BX112" s="252"/>
      <c r="BY112" s="252"/>
      <c r="BZ112" s="252"/>
      <c r="CA112" s="252"/>
      <c r="CB112" s="252"/>
      <c r="CC112" s="252"/>
      <c r="CD112" s="252"/>
      <c r="CE112" s="252"/>
      <c r="CF112" s="252"/>
      <c r="CG112" s="252"/>
      <c r="CH112" s="252"/>
      <c r="CI112" s="252"/>
      <c r="CJ112" s="252"/>
      <c r="CK112" s="252"/>
      <c r="CL112" s="252"/>
      <c r="CM112" s="252"/>
      <c r="CN112" s="252"/>
      <c r="CO112" s="252"/>
      <c r="CP112" s="252"/>
      <c r="CQ112" s="252"/>
      <c r="CR112" s="252"/>
      <c r="CS112" s="252"/>
      <c r="CT112" s="252"/>
      <c r="CU112" s="252"/>
      <c r="CV112" s="252"/>
      <c r="CW112" s="252"/>
      <c r="CX112" s="252"/>
      <c r="CY112" s="252"/>
      <c r="CZ112" s="252"/>
      <c r="DA112" s="252"/>
      <c r="DB112" s="252"/>
      <c r="DC112" s="252"/>
      <c r="DD112" s="252"/>
      <c r="DE112" s="252"/>
      <c r="DF112" s="252"/>
      <c r="DG112" s="252"/>
      <c r="DH112" s="252"/>
      <c r="DI112" s="252"/>
      <c r="DJ112" s="252"/>
      <c r="DK112" s="252"/>
      <c r="DL112" s="252"/>
      <c r="DM112" s="252"/>
      <c r="DN112" s="252"/>
      <c r="DO112" s="252"/>
      <c r="DP112" s="252"/>
      <c r="DQ112" s="252"/>
      <c r="DR112" s="252"/>
      <c r="DS112" s="252"/>
      <c r="DT112" s="252"/>
      <c r="DU112" s="252"/>
      <c r="DV112" s="252"/>
      <c r="DW112" s="252"/>
      <c r="DX112" s="252"/>
      <c r="DY112" s="252"/>
      <c r="DZ112" s="252"/>
      <c r="EA112" s="252"/>
      <c r="EB112" s="252"/>
      <c r="EC112" s="252"/>
      <c r="ED112" s="252"/>
      <c r="EE112" s="252"/>
      <c r="EF112" s="252"/>
      <c r="EG112" s="252"/>
      <c r="EH112" s="252"/>
      <c r="EI112" s="252"/>
      <c r="EJ112" s="252"/>
      <c r="EK112" s="252"/>
      <c r="EL112" s="252"/>
      <c r="EM112" s="252"/>
      <c r="EN112" s="252"/>
      <c r="EO112" s="252"/>
      <c r="EP112" s="252"/>
      <c r="EQ112" s="252"/>
      <c r="ER112" s="252"/>
      <c r="ES112" s="252"/>
      <c r="ET112" s="252"/>
      <c r="EU112" s="252"/>
      <c r="EV112" s="252"/>
      <c r="EW112" s="252"/>
      <c r="EX112" s="252"/>
      <c r="EY112" s="252"/>
      <c r="EZ112" s="252"/>
      <c r="FA112" s="252"/>
      <c r="FB112" s="252"/>
      <c r="FC112" s="252"/>
      <c r="FD112" s="252"/>
      <c r="FE112" s="252"/>
      <c r="FF112" s="252"/>
      <c r="FG112" s="252"/>
      <c r="FH112" s="252"/>
      <c r="FI112" s="252"/>
      <c r="FJ112" s="252"/>
      <c r="FK112" s="252"/>
      <c r="FL112" s="252"/>
      <c r="FM112" s="252"/>
      <c r="FN112" s="252"/>
      <c r="FO112" s="252"/>
      <c r="FP112" s="252"/>
      <c r="FQ112" s="252"/>
      <c r="FR112" s="252"/>
      <c r="FS112" s="252"/>
      <c r="FT112" s="252"/>
      <c r="FU112" s="252"/>
      <c r="FV112" s="252"/>
      <c r="FW112" s="252"/>
      <c r="FX112" s="252"/>
      <c r="FY112" s="252"/>
      <c r="FZ112" s="252"/>
      <c r="GA112" s="252"/>
      <c r="GB112" s="252"/>
      <c r="GC112" s="252"/>
      <c r="GD112" s="252"/>
      <c r="GE112" s="252"/>
      <c r="GF112" s="252"/>
      <c r="GG112" s="252"/>
      <c r="GH112" s="252"/>
      <c r="GI112" s="252"/>
      <c r="GJ112" s="252"/>
      <c r="GK112" s="252"/>
      <c r="GL112" s="252"/>
      <c r="GM112" s="252"/>
      <c r="GN112" s="252"/>
      <c r="GO112" s="252"/>
      <c r="GP112" s="252"/>
      <c r="GQ112" s="252"/>
      <c r="GR112" s="252"/>
      <c r="GS112" s="252"/>
      <c r="GT112" s="252"/>
      <c r="GU112" s="252"/>
      <c r="GV112" s="252"/>
      <c r="GW112" s="252"/>
      <c r="GX112" s="252"/>
      <c r="GY112" s="252"/>
      <c r="GZ112" s="252"/>
      <c r="HA112" s="252"/>
      <c r="HB112" s="252"/>
      <c r="HC112" s="252"/>
      <c r="HD112" s="252"/>
      <c r="HE112" s="252"/>
      <c r="HF112" s="252"/>
      <c r="HG112" s="252"/>
      <c r="HH112" s="252"/>
    </row>
    <row r="113" spans="1:216" s="272" customFormat="1">
      <c r="A113" s="252"/>
      <c r="B113" s="288"/>
      <c r="C113" s="289"/>
      <c r="D113" s="289"/>
      <c r="E113" s="289"/>
      <c r="F113" s="290"/>
      <c r="G113" s="290"/>
      <c r="H113" s="290"/>
      <c r="I113" s="290"/>
      <c r="J113" s="290"/>
      <c r="K113" s="291"/>
      <c r="L113" s="291"/>
      <c r="M113" s="291"/>
      <c r="N113" s="291"/>
      <c r="O113" s="291"/>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S113" s="252"/>
      <c r="AT113" s="252"/>
      <c r="AU113" s="252"/>
      <c r="AV113" s="252"/>
      <c r="AW113" s="252"/>
      <c r="AX113" s="252"/>
      <c r="AY113" s="252"/>
      <c r="AZ113" s="252"/>
      <c r="BA113" s="252"/>
      <c r="BB113" s="252"/>
      <c r="BC113" s="252"/>
      <c r="BD113" s="252"/>
      <c r="BE113" s="252"/>
      <c r="BF113" s="252"/>
      <c r="BG113" s="252"/>
      <c r="BH113" s="252"/>
      <c r="BI113" s="252"/>
      <c r="BJ113" s="252"/>
      <c r="BK113" s="252"/>
      <c r="BL113" s="252"/>
      <c r="BM113" s="252"/>
      <c r="BN113" s="252"/>
      <c r="BO113" s="252"/>
      <c r="BP113" s="252"/>
      <c r="BQ113" s="252"/>
      <c r="BR113" s="252"/>
      <c r="BS113" s="252"/>
      <c r="BT113" s="252"/>
      <c r="BU113" s="252"/>
      <c r="BV113" s="252"/>
      <c r="BW113" s="252"/>
      <c r="BX113" s="252"/>
      <c r="BY113" s="252"/>
      <c r="BZ113" s="252"/>
      <c r="CA113" s="252"/>
      <c r="CB113" s="252"/>
      <c r="CC113" s="252"/>
      <c r="CD113" s="252"/>
      <c r="CE113" s="252"/>
      <c r="CF113" s="252"/>
      <c r="CG113" s="252"/>
      <c r="CH113" s="252"/>
      <c r="CI113" s="252"/>
      <c r="CJ113" s="252"/>
      <c r="CK113" s="252"/>
      <c r="CL113" s="252"/>
      <c r="CM113" s="252"/>
      <c r="CN113" s="252"/>
      <c r="CO113" s="252"/>
      <c r="CP113" s="252"/>
      <c r="CQ113" s="252"/>
      <c r="CR113" s="252"/>
      <c r="CS113" s="252"/>
      <c r="CT113" s="252"/>
      <c r="CU113" s="252"/>
      <c r="CV113" s="252"/>
      <c r="CW113" s="252"/>
      <c r="CX113" s="252"/>
      <c r="CY113" s="252"/>
      <c r="CZ113" s="252"/>
      <c r="DA113" s="252"/>
      <c r="DB113" s="252"/>
      <c r="DC113" s="252"/>
      <c r="DD113" s="252"/>
      <c r="DE113" s="252"/>
      <c r="DF113" s="252"/>
      <c r="DG113" s="252"/>
      <c r="DH113" s="252"/>
      <c r="DI113" s="252"/>
      <c r="DJ113" s="252"/>
      <c r="DK113" s="252"/>
      <c r="DL113" s="252"/>
      <c r="DM113" s="252"/>
      <c r="DN113" s="252"/>
      <c r="DO113" s="252"/>
      <c r="DP113" s="252"/>
      <c r="DQ113" s="252"/>
      <c r="DR113" s="252"/>
      <c r="DS113" s="252"/>
      <c r="DT113" s="252"/>
      <c r="DU113" s="252"/>
      <c r="DV113" s="252"/>
      <c r="DW113" s="252"/>
      <c r="DX113" s="252"/>
      <c r="DY113" s="252"/>
      <c r="DZ113" s="252"/>
      <c r="EA113" s="252"/>
      <c r="EB113" s="252"/>
      <c r="EC113" s="252"/>
      <c r="ED113" s="252"/>
      <c r="EE113" s="252"/>
      <c r="EF113" s="252"/>
      <c r="EG113" s="252"/>
      <c r="EH113" s="252"/>
      <c r="EI113" s="252"/>
      <c r="EJ113" s="252"/>
      <c r="EK113" s="252"/>
      <c r="EL113" s="252"/>
      <c r="EM113" s="252"/>
      <c r="EN113" s="252"/>
      <c r="EO113" s="252"/>
      <c r="EP113" s="252"/>
      <c r="EQ113" s="252"/>
      <c r="ER113" s="252"/>
      <c r="ES113" s="252"/>
      <c r="ET113" s="252"/>
      <c r="EU113" s="252"/>
      <c r="EV113" s="252"/>
      <c r="EW113" s="252"/>
      <c r="EX113" s="252"/>
      <c r="EY113" s="252"/>
      <c r="EZ113" s="252"/>
      <c r="FA113" s="252"/>
      <c r="FB113" s="252"/>
      <c r="FC113" s="252"/>
      <c r="FD113" s="252"/>
      <c r="FE113" s="252"/>
      <c r="FF113" s="252"/>
      <c r="FG113" s="252"/>
      <c r="FH113" s="252"/>
      <c r="FI113" s="252"/>
      <c r="FJ113" s="252"/>
      <c r="FK113" s="252"/>
      <c r="FL113" s="252"/>
      <c r="FM113" s="252"/>
      <c r="FN113" s="252"/>
      <c r="FO113" s="252"/>
      <c r="FP113" s="252"/>
      <c r="FQ113" s="252"/>
      <c r="FR113" s="252"/>
      <c r="FS113" s="252"/>
      <c r="FT113" s="252"/>
      <c r="FU113" s="252"/>
      <c r="FV113" s="252"/>
      <c r="FW113" s="252"/>
      <c r="FX113" s="252"/>
      <c r="FY113" s="252"/>
      <c r="FZ113" s="252"/>
      <c r="GA113" s="252"/>
      <c r="GB113" s="252"/>
      <c r="GC113" s="252"/>
      <c r="GD113" s="252"/>
      <c r="GE113" s="252"/>
      <c r="GF113" s="252"/>
      <c r="GG113" s="252"/>
      <c r="GH113" s="252"/>
      <c r="GI113" s="252"/>
      <c r="GJ113" s="252"/>
      <c r="GK113" s="252"/>
      <c r="GL113" s="252"/>
      <c r="GM113" s="252"/>
      <c r="GN113" s="252"/>
      <c r="GO113" s="252"/>
      <c r="GP113" s="252"/>
      <c r="GQ113" s="252"/>
      <c r="GR113" s="252"/>
      <c r="GS113" s="252"/>
      <c r="GT113" s="252"/>
      <c r="GU113" s="252"/>
      <c r="GV113" s="252"/>
      <c r="GW113" s="252"/>
      <c r="GX113" s="252"/>
      <c r="GY113" s="252"/>
      <c r="GZ113" s="252"/>
      <c r="HA113" s="252"/>
      <c r="HB113" s="252"/>
      <c r="HC113" s="252"/>
      <c r="HD113" s="252"/>
      <c r="HE113" s="252"/>
      <c r="HF113" s="252"/>
      <c r="HG113" s="252"/>
      <c r="HH113" s="252"/>
    </row>
    <row r="114" spans="1:216" s="272" customFormat="1">
      <c r="A114" s="252"/>
      <c r="B114" s="288"/>
      <c r="C114" s="289"/>
      <c r="D114" s="289"/>
      <c r="E114" s="289"/>
      <c r="F114" s="290"/>
      <c r="G114" s="290"/>
      <c r="H114" s="290"/>
      <c r="I114" s="290"/>
      <c r="J114" s="290"/>
      <c r="K114" s="291"/>
      <c r="L114" s="291"/>
      <c r="M114" s="291"/>
      <c r="N114" s="291"/>
      <c r="O114" s="291"/>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2"/>
      <c r="BF114" s="252"/>
      <c r="BG114" s="252"/>
      <c r="BH114" s="252"/>
      <c r="BI114" s="252"/>
      <c r="BJ114" s="252"/>
      <c r="BK114" s="252"/>
      <c r="BL114" s="252"/>
      <c r="BM114" s="252"/>
      <c r="BN114" s="252"/>
      <c r="BO114" s="252"/>
      <c r="BP114" s="252"/>
      <c r="BQ114" s="252"/>
      <c r="BR114" s="252"/>
      <c r="BS114" s="252"/>
      <c r="BT114" s="252"/>
      <c r="BU114" s="252"/>
      <c r="BV114" s="252"/>
      <c r="BW114" s="252"/>
      <c r="BX114" s="252"/>
      <c r="BY114" s="252"/>
      <c r="BZ114" s="252"/>
      <c r="CA114" s="252"/>
      <c r="CB114" s="252"/>
      <c r="CC114" s="252"/>
      <c r="CD114" s="252"/>
      <c r="CE114" s="252"/>
      <c r="CF114" s="252"/>
      <c r="CG114" s="252"/>
      <c r="CH114" s="252"/>
      <c r="CI114" s="252"/>
      <c r="CJ114" s="252"/>
      <c r="CK114" s="252"/>
      <c r="CL114" s="252"/>
      <c r="CM114" s="252"/>
      <c r="CN114" s="252"/>
      <c r="CO114" s="252"/>
      <c r="CP114" s="252"/>
      <c r="CQ114" s="252"/>
      <c r="CR114" s="252"/>
      <c r="CS114" s="252"/>
      <c r="CT114" s="252"/>
      <c r="CU114" s="252"/>
      <c r="CV114" s="252"/>
      <c r="CW114" s="252"/>
      <c r="CX114" s="252"/>
      <c r="CY114" s="252"/>
      <c r="CZ114" s="252"/>
      <c r="DA114" s="252"/>
      <c r="DB114" s="252"/>
      <c r="DC114" s="252"/>
      <c r="DD114" s="252"/>
      <c r="DE114" s="252"/>
      <c r="DF114" s="252"/>
      <c r="DG114" s="252"/>
      <c r="DH114" s="252"/>
      <c r="DI114" s="252"/>
      <c r="DJ114" s="252"/>
      <c r="DK114" s="252"/>
      <c r="DL114" s="252"/>
      <c r="DM114" s="252"/>
      <c r="DN114" s="252"/>
      <c r="DO114" s="252"/>
      <c r="DP114" s="252"/>
      <c r="DQ114" s="252"/>
      <c r="DR114" s="252"/>
      <c r="DS114" s="252"/>
      <c r="DT114" s="252"/>
      <c r="DU114" s="252"/>
      <c r="DV114" s="252"/>
      <c r="DW114" s="252"/>
      <c r="DX114" s="252"/>
      <c r="DY114" s="252"/>
      <c r="DZ114" s="252"/>
      <c r="EA114" s="252"/>
      <c r="EB114" s="252"/>
      <c r="EC114" s="252"/>
      <c r="ED114" s="252"/>
      <c r="EE114" s="252"/>
      <c r="EF114" s="252"/>
      <c r="EG114" s="252"/>
      <c r="EH114" s="252"/>
      <c r="EI114" s="252"/>
      <c r="EJ114" s="252"/>
      <c r="EK114" s="252"/>
      <c r="EL114" s="252"/>
      <c r="EM114" s="252"/>
      <c r="EN114" s="252"/>
      <c r="EO114" s="252"/>
      <c r="EP114" s="252"/>
      <c r="EQ114" s="252"/>
      <c r="ER114" s="252"/>
      <c r="ES114" s="252"/>
      <c r="ET114" s="252"/>
      <c r="EU114" s="252"/>
      <c r="EV114" s="252"/>
      <c r="EW114" s="252"/>
      <c r="EX114" s="252"/>
      <c r="EY114" s="252"/>
      <c r="EZ114" s="252"/>
      <c r="FA114" s="252"/>
      <c r="FB114" s="252"/>
      <c r="FC114" s="252"/>
      <c r="FD114" s="252"/>
      <c r="FE114" s="252"/>
      <c r="FF114" s="252"/>
      <c r="FG114" s="252"/>
      <c r="FH114" s="252"/>
      <c r="FI114" s="252"/>
      <c r="FJ114" s="252"/>
      <c r="FK114" s="252"/>
      <c r="FL114" s="252"/>
      <c r="FM114" s="252"/>
      <c r="FN114" s="252"/>
      <c r="FO114" s="252"/>
      <c r="FP114" s="252"/>
      <c r="FQ114" s="252"/>
      <c r="FR114" s="252"/>
      <c r="FS114" s="252"/>
      <c r="FT114" s="252"/>
      <c r="FU114" s="252"/>
      <c r="FV114" s="252"/>
      <c r="FW114" s="252"/>
      <c r="FX114" s="252"/>
      <c r="FY114" s="252"/>
      <c r="FZ114" s="252"/>
      <c r="GA114" s="252"/>
      <c r="GB114" s="252"/>
      <c r="GC114" s="252"/>
      <c r="GD114" s="252"/>
      <c r="GE114" s="252"/>
      <c r="GF114" s="252"/>
      <c r="GG114" s="252"/>
      <c r="GH114" s="252"/>
      <c r="GI114" s="252"/>
      <c r="GJ114" s="252"/>
      <c r="GK114" s="252"/>
      <c r="GL114" s="252"/>
      <c r="GM114" s="252"/>
      <c r="GN114" s="252"/>
      <c r="GO114" s="252"/>
      <c r="GP114" s="252"/>
      <c r="GQ114" s="252"/>
      <c r="GR114" s="252"/>
      <c r="GS114" s="252"/>
      <c r="GT114" s="252"/>
      <c r="GU114" s="252"/>
      <c r="GV114" s="252"/>
      <c r="GW114" s="252"/>
      <c r="GX114" s="252"/>
      <c r="GY114" s="252"/>
      <c r="GZ114" s="252"/>
      <c r="HA114" s="252"/>
      <c r="HB114" s="252"/>
      <c r="HC114" s="252"/>
      <c r="HD114" s="252"/>
      <c r="HE114" s="252"/>
      <c r="HF114" s="252"/>
      <c r="HG114" s="252"/>
      <c r="HH114" s="252"/>
    </row>
    <row r="115" spans="1:216" s="272" customFormat="1">
      <c r="A115" s="252"/>
      <c r="B115" s="288"/>
      <c r="C115" s="289"/>
      <c r="D115" s="289"/>
      <c r="E115" s="289"/>
      <c r="F115" s="290"/>
      <c r="G115" s="290"/>
      <c r="H115" s="290"/>
      <c r="I115" s="290"/>
      <c r="J115" s="290"/>
      <c r="K115" s="291"/>
      <c r="L115" s="291"/>
      <c r="M115" s="291"/>
      <c r="N115" s="291"/>
      <c r="O115" s="291"/>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M115" s="252"/>
      <c r="BN115" s="252"/>
      <c r="BO115" s="252"/>
      <c r="BP115" s="252"/>
      <c r="BQ115" s="252"/>
      <c r="BR115" s="252"/>
      <c r="BS115" s="252"/>
      <c r="BT115" s="252"/>
      <c r="BU115" s="252"/>
      <c r="BV115" s="252"/>
      <c r="BW115" s="252"/>
      <c r="BX115" s="252"/>
      <c r="BY115" s="252"/>
      <c r="BZ115" s="252"/>
      <c r="CA115" s="252"/>
      <c r="CB115" s="252"/>
      <c r="CC115" s="252"/>
      <c r="CD115" s="252"/>
      <c r="CE115" s="252"/>
      <c r="CF115" s="252"/>
      <c r="CG115" s="252"/>
      <c r="CH115" s="252"/>
      <c r="CI115" s="252"/>
      <c r="CJ115" s="252"/>
      <c r="CK115" s="252"/>
      <c r="CL115" s="252"/>
      <c r="CM115" s="252"/>
      <c r="CN115" s="252"/>
      <c r="CO115" s="252"/>
      <c r="CP115" s="252"/>
      <c r="CQ115" s="252"/>
      <c r="CR115" s="252"/>
      <c r="CS115" s="252"/>
      <c r="CT115" s="252"/>
      <c r="CU115" s="252"/>
      <c r="CV115" s="252"/>
      <c r="CW115" s="252"/>
      <c r="CX115" s="252"/>
      <c r="CY115" s="252"/>
      <c r="CZ115" s="252"/>
      <c r="DA115" s="252"/>
      <c r="DB115" s="252"/>
      <c r="DC115" s="252"/>
      <c r="DD115" s="252"/>
      <c r="DE115" s="252"/>
      <c r="DF115" s="252"/>
      <c r="DG115" s="252"/>
      <c r="DH115" s="252"/>
      <c r="DI115" s="252"/>
      <c r="DJ115" s="252"/>
      <c r="DK115" s="252"/>
      <c r="DL115" s="252"/>
      <c r="DM115" s="252"/>
      <c r="DN115" s="252"/>
      <c r="DO115" s="252"/>
      <c r="DP115" s="252"/>
      <c r="DQ115" s="252"/>
      <c r="DR115" s="252"/>
      <c r="DS115" s="252"/>
      <c r="DT115" s="252"/>
      <c r="DU115" s="252"/>
      <c r="DV115" s="252"/>
      <c r="DW115" s="252"/>
      <c r="DX115" s="252"/>
      <c r="DY115" s="252"/>
      <c r="DZ115" s="252"/>
      <c r="EA115" s="252"/>
      <c r="EB115" s="252"/>
      <c r="EC115" s="252"/>
      <c r="ED115" s="252"/>
      <c r="EE115" s="252"/>
      <c r="EF115" s="252"/>
      <c r="EG115" s="252"/>
      <c r="EH115" s="252"/>
      <c r="EI115" s="252"/>
      <c r="EJ115" s="252"/>
      <c r="EK115" s="252"/>
      <c r="EL115" s="252"/>
      <c r="EM115" s="252"/>
      <c r="EN115" s="252"/>
      <c r="EO115" s="252"/>
      <c r="EP115" s="252"/>
      <c r="EQ115" s="252"/>
      <c r="ER115" s="252"/>
      <c r="ES115" s="252"/>
      <c r="ET115" s="252"/>
      <c r="EU115" s="252"/>
      <c r="EV115" s="252"/>
      <c r="EW115" s="252"/>
      <c r="EX115" s="252"/>
      <c r="EY115" s="252"/>
      <c r="EZ115" s="252"/>
      <c r="FA115" s="252"/>
      <c r="FB115" s="252"/>
      <c r="FC115" s="252"/>
      <c r="FD115" s="252"/>
      <c r="FE115" s="252"/>
      <c r="FF115" s="252"/>
      <c r="FG115" s="252"/>
      <c r="FH115" s="252"/>
      <c r="FI115" s="252"/>
      <c r="FJ115" s="252"/>
      <c r="FK115" s="252"/>
      <c r="FL115" s="252"/>
      <c r="FM115" s="252"/>
      <c r="FN115" s="252"/>
      <c r="FO115" s="252"/>
      <c r="FP115" s="252"/>
      <c r="FQ115" s="252"/>
      <c r="FR115" s="252"/>
      <c r="FS115" s="252"/>
      <c r="FT115" s="252"/>
      <c r="FU115" s="252"/>
      <c r="FV115" s="252"/>
      <c r="FW115" s="252"/>
      <c r="FX115" s="252"/>
      <c r="FY115" s="252"/>
      <c r="FZ115" s="252"/>
      <c r="GA115" s="252"/>
      <c r="GB115" s="252"/>
      <c r="GC115" s="252"/>
      <c r="GD115" s="252"/>
      <c r="GE115" s="252"/>
      <c r="GF115" s="252"/>
      <c r="GG115" s="252"/>
      <c r="GH115" s="252"/>
      <c r="GI115" s="252"/>
      <c r="GJ115" s="252"/>
      <c r="GK115" s="252"/>
      <c r="GL115" s="252"/>
      <c r="GM115" s="252"/>
      <c r="GN115" s="252"/>
      <c r="GO115" s="252"/>
      <c r="GP115" s="252"/>
      <c r="GQ115" s="252"/>
      <c r="GR115" s="252"/>
      <c r="GS115" s="252"/>
      <c r="GT115" s="252"/>
      <c r="GU115" s="252"/>
      <c r="GV115" s="252"/>
      <c r="GW115" s="252"/>
      <c r="GX115" s="252"/>
      <c r="GY115" s="252"/>
      <c r="GZ115" s="252"/>
      <c r="HA115" s="252"/>
      <c r="HB115" s="252"/>
      <c r="HC115" s="252"/>
      <c r="HD115" s="252"/>
      <c r="HE115" s="252"/>
      <c r="HF115" s="252"/>
      <c r="HG115" s="252"/>
      <c r="HH115" s="252"/>
    </row>
    <row r="116" spans="1:216" s="272" customFormat="1">
      <c r="A116" s="252"/>
      <c r="B116" s="288"/>
      <c r="C116" s="289"/>
      <c r="D116" s="289"/>
      <c r="E116" s="289"/>
      <c r="F116" s="290"/>
      <c r="G116" s="290"/>
      <c r="H116" s="290"/>
      <c r="I116" s="290"/>
      <c r="J116" s="290"/>
      <c r="K116" s="291"/>
      <c r="L116" s="291"/>
      <c r="M116" s="291"/>
      <c r="N116" s="291"/>
      <c r="O116" s="291"/>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BQ116" s="252"/>
      <c r="BR116" s="252"/>
      <c r="BS116" s="252"/>
      <c r="BT116" s="252"/>
      <c r="BU116" s="252"/>
      <c r="BV116" s="252"/>
      <c r="BW116" s="252"/>
      <c r="BX116" s="252"/>
      <c r="BY116" s="252"/>
      <c r="BZ116" s="252"/>
      <c r="CA116" s="252"/>
      <c r="CB116" s="252"/>
      <c r="CC116" s="252"/>
      <c r="CD116" s="252"/>
      <c r="CE116" s="252"/>
      <c r="CF116" s="252"/>
      <c r="CG116" s="252"/>
      <c r="CH116" s="252"/>
      <c r="CI116" s="252"/>
      <c r="CJ116" s="252"/>
      <c r="CK116" s="252"/>
      <c r="CL116" s="252"/>
      <c r="CM116" s="252"/>
      <c r="CN116" s="252"/>
      <c r="CO116" s="252"/>
      <c r="CP116" s="252"/>
      <c r="CQ116" s="252"/>
      <c r="CR116" s="252"/>
      <c r="CS116" s="252"/>
      <c r="CT116" s="252"/>
      <c r="CU116" s="252"/>
      <c r="CV116" s="252"/>
      <c r="CW116" s="252"/>
      <c r="CX116" s="252"/>
      <c r="CY116" s="252"/>
      <c r="CZ116" s="252"/>
      <c r="DA116" s="252"/>
      <c r="DB116" s="252"/>
      <c r="DC116" s="252"/>
      <c r="DD116" s="252"/>
      <c r="DE116" s="252"/>
      <c r="DF116" s="252"/>
      <c r="DG116" s="252"/>
      <c r="DH116" s="252"/>
      <c r="DI116" s="252"/>
      <c r="DJ116" s="252"/>
      <c r="DK116" s="252"/>
      <c r="DL116" s="252"/>
      <c r="DM116" s="252"/>
      <c r="DN116" s="252"/>
      <c r="DO116" s="252"/>
      <c r="DP116" s="252"/>
      <c r="DQ116" s="252"/>
      <c r="DR116" s="252"/>
      <c r="DS116" s="252"/>
      <c r="DT116" s="252"/>
      <c r="DU116" s="252"/>
      <c r="DV116" s="252"/>
      <c r="DW116" s="252"/>
      <c r="DX116" s="252"/>
      <c r="DY116" s="252"/>
      <c r="DZ116" s="252"/>
      <c r="EA116" s="252"/>
      <c r="EB116" s="252"/>
      <c r="EC116" s="252"/>
      <c r="ED116" s="252"/>
      <c r="EE116" s="252"/>
      <c r="EF116" s="252"/>
      <c r="EG116" s="252"/>
      <c r="EH116" s="252"/>
      <c r="EI116" s="252"/>
      <c r="EJ116" s="252"/>
      <c r="EK116" s="252"/>
      <c r="EL116" s="252"/>
      <c r="EM116" s="252"/>
      <c r="EN116" s="252"/>
      <c r="EO116" s="252"/>
      <c r="EP116" s="252"/>
      <c r="EQ116" s="252"/>
      <c r="ER116" s="252"/>
      <c r="ES116" s="252"/>
      <c r="ET116" s="252"/>
      <c r="EU116" s="252"/>
      <c r="EV116" s="252"/>
      <c r="EW116" s="252"/>
      <c r="EX116" s="252"/>
      <c r="EY116" s="252"/>
      <c r="EZ116" s="252"/>
      <c r="FA116" s="252"/>
      <c r="FB116" s="252"/>
      <c r="FC116" s="252"/>
      <c r="FD116" s="252"/>
      <c r="FE116" s="252"/>
      <c r="FF116" s="252"/>
      <c r="FG116" s="252"/>
      <c r="FH116" s="252"/>
      <c r="FI116" s="252"/>
      <c r="FJ116" s="252"/>
      <c r="FK116" s="252"/>
      <c r="FL116" s="252"/>
      <c r="FM116" s="252"/>
      <c r="FN116" s="252"/>
      <c r="FO116" s="252"/>
      <c r="FP116" s="252"/>
      <c r="FQ116" s="252"/>
      <c r="FR116" s="252"/>
      <c r="FS116" s="252"/>
      <c r="FT116" s="252"/>
      <c r="FU116" s="252"/>
      <c r="FV116" s="252"/>
      <c r="FW116" s="252"/>
      <c r="FX116" s="252"/>
      <c r="FY116" s="252"/>
      <c r="FZ116" s="252"/>
      <c r="GA116" s="252"/>
      <c r="GB116" s="252"/>
      <c r="GC116" s="252"/>
      <c r="GD116" s="252"/>
      <c r="GE116" s="252"/>
      <c r="GF116" s="252"/>
      <c r="GG116" s="252"/>
      <c r="GH116" s="252"/>
      <c r="GI116" s="252"/>
      <c r="GJ116" s="252"/>
      <c r="GK116" s="252"/>
      <c r="GL116" s="252"/>
      <c r="GM116" s="252"/>
      <c r="GN116" s="252"/>
      <c r="GO116" s="252"/>
      <c r="GP116" s="252"/>
      <c r="GQ116" s="252"/>
      <c r="GR116" s="252"/>
      <c r="GS116" s="252"/>
      <c r="GT116" s="252"/>
      <c r="GU116" s="252"/>
      <c r="GV116" s="252"/>
      <c r="GW116" s="252"/>
      <c r="GX116" s="252"/>
      <c r="GY116" s="252"/>
      <c r="GZ116" s="252"/>
      <c r="HA116" s="252"/>
      <c r="HB116" s="252"/>
      <c r="HC116" s="252"/>
      <c r="HD116" s="252"/>
      <c r="HE116" s="252"/>
      <c r="HF116" s="252"/>
      <c r="HG116" s="252"/>
      <c r="HH116" s="252"/>
    </row>
    <row r="117" spans="1:216" s="272" customFormat="1">
      <c r="A117" s="252"/>
      <c r="B117" s="288"/>
      <c r="C117" s="289"/>
      <c r="D117" s="289"/>
      <c r="E117" s="289"/>
      <c r="F117" s="290"/>
      <c r="G117" s="290"/>
      <c r="H117" s="290"/>
      <c r="I117" s="290"/>
      <c r="J117" s="290"/>
      <c r="K117" s="291"/>
      <c r="L117" s="291"/>
      <c r="M117" s="291"/>
      <c r="N117" s="291"/>
      <c r="O117" s="291"/>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2"/>
      <c r="AY117" s="252"/>
      <c r="AZ117" s="252"/>
      <c r="BA117" s="252"/>
      <c r="BB117" s="252"/>
      <c r="BC117" s="252"/>
      <c r="BD117" s="252"/>
      <c r="BE117" s="252"/>
      <c r="BF117" s="252"/>
      <c r="BG117" s="252"/>
      <c r="BH117" s="252"/>
      <c r="BI117" s="252"/>
      <c r="BJ117" s="252"/>
      <c r="BK117" s="252"/>
      <c r="BL117" s="252"/>
      <c r="BM117" s="252"/>
      <c r="BN117" s="252"/>
      <c r="BO117" s="252"/>
      <c r="BP117" s="252"/>
      <c r="BQ117" s="252"/>
      <c r="BR117" s="252"/>
      <c r="BS117" s="252"/>
      <c r="BT117" s="252"/>
      <c r="BU117" s="252"/>
      <c r="BV117" s="252"/>
      <c r="BW117" s="252"/>
      <c r="BX117" s="252"/>
      <c r="BY117" s="252"/>
      <c r="BZ117" s="252"/>
      <c r="CA117" s="252"/>
      <c r="CB117" s="252"/>
      <c r="CC117" s="252"/>
      <c r="CD117" s="252"/>
      <c r="CE117" s="252"/>
      <c r="CF117" s="252"/>
      <c r="CG117" s="252"/>
      <c r="CH117" s="252"/>
      <c r="CI117" s="252"/>
      <c r="CJ117" s="252"/>
      <c r="CK117" s="252"/>
      <c r="CL117" s="252"/>
      <c r="CM117" s="252"/>
      <c r="CN117" s="252"/>
      <c r="CO117" s="252"/>
      <c r="CP117" s="252"/>
      <c r="CQ117" s="252"/>
      <c r="CR117" s="252"/>
      <c r="CS117" s="252"/>
      <c r="CT117" s="252"/>
      <c r="CU117" s="252"/>
      <c r="CV117" s="252"/>
      <c r="CW117" s="252"/>
      <c r="CX117" s="252"/>
      <c r="CY117" s="252"/>
      <c r="CZ117" s="252"/>
      <c r="DA117" s="252"/>
      <c r="DB117" s="252"/>
      <c r="DC117" s="252"/>
      <c r="DD117" s="252"/>
      <c r="DE117" s="252"/>
      <c r="DF117" s="252"/>
      <c r="DG117" s="252"/>
      <c r="DH117" s="252"/>
      <c r="DI117" s="252"/>
      <c r="DJ117" s="252"/>
      <c r="DK117" s="252"/>
      <c r="DL117" s="252"/>
      <c r="DM117" s="252"/>
      <c r="DN117" s="252"/>
      <c r="DO117" s="252"/>
      <c r="DP117" s="252"/>
      <c r="DQ117" s="252"/>
      <c r="DR117" s="252"/>
      <c r="DS117" s="252"/>
      <c r="DT117" s="252"/>
      <c r="DU117" s="252"/>
      <c r="DV117" s="252"/>
      <c r="DW117" s="252"/>
      <c r="DX117" s="252"/>
      <c r="DY117" s="252"/>
      <c r="DZ117" s="252"/>
      <c r="EA117" s="252"/>
      <c r="EB117" s="252"/>
      <c r="EC117" s="252"/>
      <c r="ED117" s="252"/>
      <c r="EE117" s="252"/>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c r="FB117" s="252"/>
      <c r="FC117" s="252"/>
      <c r="FD117" s="252"/>
      <c r="FE117" s="252"/>
      <c r="FF117" s="252"/>
      <c r="FG117" s="252"/>
      <c r="FH117" s="252"/>
      <c r="FI117" s="252"/>
      <c r="FJ117" s="252"/>
      <c r="FK117" s="252"/>
      <c r="FL117" s="252"/>
      <c r="FM117" s="252"/>
      <c r="FN117" s="252"/>
      <c r="FO117" s="252"/>
      <c r="FP117" s="252"/>
      <c r="FQ117" s="252"/>
      <c r="FR117" s="252"/>
      <c r="FS117" s="252"/>
      <c r="FT117" s="252"/>
      <c r="FU117" s="252"/>
      <c r="FV117" s="252"/>
      <c r="FW117" s="252"/>
      <c r="FX117" s="252"/>
      <c r="FY117" s="252"/>
      <c r="FZ117" s="252"/>
      <c r="GA117" s="252"/>
      <c r="GB117" s="252"/>
      <c r="GC117" s="252"/>
      <c r="GD117" s="252"/>
      <c r="GE117" s="252"/>
      <c r="GF117" s="252"/>
      <c r="GG117" s="252"/>
      <c r="GH117" s="252"/>
      <c r="GI117" s="252"/>
      <c r="GJ117" s="252"/>
      <c r="GK117" s="252"/>
      <c r="GL117" s="252"/>
      <c r="GM117" s="252"/>
      <c r="GN117" s="252"/>
      <c r="GO117" s="252"/>
      <c r="GP117" s="252"/>
      <c r="GQ117" s="252"/>
      <c r="GR117" s="252"/>
      <c r="GS117" s="252"/>
      <c r="GT117" s="252"/>
      <c r="GU117" s="252"/>
      <c r="GV117" s="252"/>
      <c r="GW117" s="252"/>
      <c r="GX117" s="252"/>
      <c r="GY117" s="252"/>
      <c r="GZ117" s="252"/>
      <c r="HA117" s="252"/>
      <c r="HB117" s="252"/>
      <c r="HC117" s="252"/>
      <c r="HD117" s="252"/>
      <c r="HE117" s="252"/>
      <c r="HF117" s="252"/>
      <c r="HG117" s="252"/>
      <c r="HH117" s="252"/>
    </row>
    <row r="118" spans="1:216" s="272" customFormat="1">
      <c r="A118" s="252"/>
      <c r="B118" s="288"/>
      <c r="C118" s="289"/>
      <c r="D118" s="289"/>
      <c r="E118" s="289"/>
      <c r="F118" s="290"/>
      <c r="G118" s="290"/>
      <c r="H118" s="290"/>
      <c r="I118" s="290"/>
      <c r="J118" s="290"/>
      <c r="K118" s="291"/>
      <c r="L118" s="291"/>
      <c r="M118" s="291"/>
      <c r="N118" s="291"/>
      <c r="O118" s="291"/>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252"/>
      <c r="AL118" s="252"/>
      <c r="AM118" s="252"/>
      <c r="AN118" s="252"/>
      <c r="AO118" s="252"/>
      <c r="AP118" s="252"/>
      <c r="AQ118" s="252"/>
      <c r="AR118" s="252"/>
      <c r="AS118" s="252"/>
      <c r="AT118" s="252"/>
      <c r="AU118" s="252"/>
      <c r="AV118" s="252"/>
      <c r="AW118" s="252"/>
      <c r="AX118" s="252"/>
      <c r="AY118" s="252"/>
      <c r="AZ118" s="252"/>
      <c r="BA118" s="252"/>
      <c r="BB118" s="252"/>
      <c r="BC118" s="252"/>
      <c r="BD118" s="252"/>
      <c r="BE118" s="252"/>
      <c r="BF118" s="252"/>
      <c r="BG118" s="252"/>
      <c r="BH118" s="252"/>
      <c r="BI118" s="252"/>
      <c r="BJ118" s="252"/>
      <c r="BK118" s="252"/>
      <c r="BL118" s="252"/>
      <c r="BM118" s="252"/>
      <c r="BN118" s="252"/>
      <c r="BO118" s="252"/>
      <c r="BP118" s="252"/>
      <c r="BQ118" s="252"/>
      <c r="BR118" s="252"/>
      <c r="BS118" s="252"/>
      <c r="BT118" s="252"/>
      <c r="BU118" s="252"/>
      <c r="BV118" s="252"/>
      <c r="BW118" s="252"/>
      <c r="BX118" s="252"/>
      <c r="BY118" s="252"/>
      <c r="BZ118" s="252"/>
      <c r="CA118" s="252"/>
      <c r="CB118" s="252"/>
      <c r="CC118" s="252"/>
      <c r="CD118" s="252"/>
      <c r="CE118" s="252"/>
      <c r="CF118" s="252"/>
      <c r="CG118" s="252"/>
      <c r="CH118" s="252"/>
      <c r="CI118" s="252"/>
      <c r="CJ118" s="252"/>
      <c r="CK118" s="252"/>
      <c r="CL118" s="252"/>
      <c r="CM118" s="252"/>
      <c r="CN118" s="252"/>
      <c r="CO118" s="252"/>
      <c r="CP118" s="252"/>
      <c r="CQ118" s="252"/>
      <c r="CR118" s="252"/>
      <c r="CS118" s="252"/>
      <c r="CT118" s="252"/>
      <c r="CU118" s="252"/>
      <c r="CV118" s="252"/>
      <c r="CW118" s="252"/>
      <c r="CX118" s="252"/>
      <c r="CY118" s="252"/>
      <c r="CZ118" s="252"/>
      <c r="DA118" s="252"/>
      <c r="DB118" s="252"/>
      <c r="DC118" s="252"/>
      <c r="DD118" s="252"/>
      <c r="DE118" s="252"/>
      <c r="DF118" s="252"/>
      <c r="DG118" s="252"/>
      <c r="DH118" s="252"/>
      <c r="DI118" s="252"/>
      <c r="DJ118" s="252"/>
      <c r="DK118" s="252"/>
      <c r="DL118" s="252"/>
      <c r="DM118" s="252"/>
      <c r="DN118" s="252"/>
      <c r="DO118" s="252"/>
      <c r="DP118" s="252"/>
      <c r="DQ118" s="252"/>
      <c r="DR118" s="252"/>
      <c r="DS118" s="252"/>
      <c r="DT118" s="252"/>
      <c r="DU118" s="252"/>
      <c r="DV118" s="252"/>
      <c r="DW118" s="252"/>
      <c r="DX118" s="252"/>
      <c r="DY118" s="252"/>
      <c r="DZ118" s="252"/>
      <c r="EA118" s="252"/>
      <c r="EB118" s="252"/>
      <c r="EC118" s="252"/>
      <c r="ED118" s="252"/>
      <c r="EE118" s="252"/>
      <c r="EF118" s="252"/>
      <c r="EG118" s="252"/>
      <c r="EH118" s="252"/>
      <c r="EI118" s="252"/>
      <c r="EJ118" s="252"/>
      <c r="EK118" s="252"/>
      <c r="EL118" s="252"/>
      <c r="EM118" s="252"/>
      <c r="EN118" s="252"/>
      <c r="EO118" s="252"/>
      <c r="EP118" s="252"/>
      <c r="EQ118" s="252"/>
      <c r="ER118" s="252"/>
      <c r="ES118" s="252"/>
      <c r="ET118" s="252"/>
      <c r="EU118" s="252"/>
      <c r="EV118" s="252"/>
      <c r="EW118" s="252"/>
      <c r="EX118" s="252"/>
      <c r="EY118" s="252"/>
      <c r="EZ118" s="252"/>
      <c r="FA118" s="252"/>
      <c r="FB118" s="252"/>
      <c r="FC118" s="252"/>
      <c r="FD118" s="252"/>
      <c r="FE118" s="252"/>
      <c r="FF118" s="252"/>
      <c r="FG118" s="252"/>
      <c r="FH118" s="252"/>
      <c r="FI118" s="252"/>
      <c r="FJ118" s="252"/>
      <c r="FK118" s="252"/>
      <c r="FL118" s="252"/>
      <c r="FM118" s="252"/>
      <c r="FN118" s="252"/>
      <c r="FO118" s="252"/>
      <c r="FP118" s="252"/>
      <c r="FQ118" s="252"/>
      <c r="FR118" s="252"/>
      <c r="FS118" s="252"/>
      <c r="FT118" s="252"/>
      <c r="FU118" s="252"/>
      <c r="FV118" s="252"/>
      <c r="FW118" s="252"/>
      <c r="FX118" s="252"/>
      <c r="FY118" s="252"/>
      <c r="FZ118" s="252"/>
      <c r="GA118" s="252"/>
      <c r="GB118" s="252"/>
      <c r="GC118" s="252"/>
      <c r="GD118" s="252"/>
      <c r="GE118" s="252"/>
      <c r="GF118" s="252"/>
      <c r="GG118" s="252"/>
      <c r="GH118" s="252"/>
      <c r="GI118" s="252"/>
      <c r="GJ118" s="252"/>
      <c r="GK118" s="252"/>
      <c r="GL118" s="252"/>
      <c r="GM118" s="252"/>
      <c r="GN118" s="252"/>
      <c r="GO118" s="252"/>
      <c r="GP118" s="252"/>
      <c r="GQ118" s="252"/>
      <c r="GR118" s="252"/>
      <c r="GS118" s="252"/>
      <c r="GT118" s="252"/>
      <c r="GU118" s="252"/>
      <c r="GV118" s="252"/>
      <c r="GW118" s="252"/>
      <c r="GX118" s="252"/>
      <c r="GY118" s="252"/>
      <c r="GZ118" s="252"/>
      <c r="HA118" s="252"/>
      <c r="HB118" s="252"/>
      <c r="HC118" s="252"/>
      <c r="HD118" s="252"/>
      <c r="HE118" s="252"/>
      <c r="HF118" s="252"/>
      <c r="HG118" s="252"/>
      <c r="HH118" s="252"/>
    </row>
    <row r="119" spans="1:216" s="272" customFormat="1">
      <c r="A119" s="252"/>
      <c r="B119" s="288"/>
      <c r="C119" s="289"/>
      <c r="D119" s="289"/>
      <c r="E119" s="289"/>
      <c r="F119" s="290"/>
      <c r="G119" s="290"/>
      <c r="H119" s="290"/>
      <c r="I119" s="290"/>
      <c r="J119" s="290"/>
      <c r="K119" s="291"/>
      <c r="L119" s="291"/>
      <c r="M119" s="291"/>
      <c r="N119" s="291"/>
      <c r="O119" s="291"/>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S119" s="252"/>
      <c r="AT119" s="252"/>
      <c r="AU119" s="252"/>
      <c r="AV119" s="252"/>
      <c r="AW119" s="252"/>
      <c r="AX119" s="252"/>
      <c r="AY119" s="252"/>
      <c r="AZ119" s="252"/>
      <c r="BA119" s="252"/>
      <c r="BB119" s="252"/>
      <c r="BC119" s="252"/>
      <c r="BD119" s="252"/>
      <c r="BE119" s="252"/>
      <c r="BF119" s="252"/>
      <c r="BG119" s="252"/>
      <c r="BH119" s="252"/>
      <c r="BI119" s="252"/>
      <c r="BJ119" s="252"/>
      <c r="BK119" s="252"/>
      <c r="BL119" s="252"/>
      <c r="BM119" s="252"/>
      <c r="BN119" s="252"/>
      <c r="BO119" s="252"/>
      <c r="BP119" s="252"/>
      <c r="BQ119" s="252"/>
      <c r="BR119" s="252"/>
      <c r="BS119" s="252"/>
      <c r="BT119" s="252"/>
      <c r="BU119" s="252"/>
      <c r="BV119" s="252"/>
      <c r="BW119" s="252"/>
      <c r="BX119" s="252"/>
      <c r="BY119" s="252"/>
      <c r="BZ119" s="252"/>
      <c r="CA119" s="252"/>
      <c r="CB119" s="252"/>
      <c r="CC119" s="252"/>
      <c r="CD119" s="252"/>
      <c r="CE119" s="252"/>
      <c r="CF119" s="252"/>
      <c r="CG119" s="252"/>
      <c r="CH119" s="252"/>
      <c r="CI119" s="252"/>
      <c r="CJ119" s="252"/>
      <c r="CK119" s="252"/>
      <c r="CL119" s="252"/>
      <c r="CM119" s="252"/>
      <c r="CN119" s="252"/>
      <c r="CO119" s="252"/>
      <c r="CP119" s="252"/>
      <c r="CQ119" s="252"/>
      <c r="CR119" s="252"/>
      <c r="CS119" s="252"/>
      <c r="CT119" s="252"/>
      <c r="CU119" s="252"/>
      <c r="CV119" s="252"/>
      <c r="CW119" s="252"/>
      <c r="CX119" s="252"/>
      <c r="CY119" s="252"/>
      <c r="CZ119" s="252"/>
      <c r="DA119" s="252"/>
      <c r="DB119" s="252"/>
      <c r="DC119" s="252"/>
      <c r="DD119" s="252"/>
      <c r="DE119" s="252"/>
      <c r="DF119" s="252"/>
      <c r="DG119" s="252"/>
      <c r="DH119" s="252"/>
      <c r="DI119" s="252"/>
      <c r="DJ119" s="252"/>
      <c r="DK119" s="252"/>
      <c r="DL119" s="252"/>
      <c r="DM119" s="252"/>
      <c r="DN119" s="252"/>
      <c r="DO119" s="252"/>
      <c r="DP119" s="252"/>
      <c r="DQ119" s="252"/>
      <c r="DR119" s="252"/>
      <c r="DS119" s="252"/>
      <c r="DT119" s="252"/>
      <c r="DU119" s="252"/>
      <c r="DV119" s="252"/>
      <c r="DW119" s="252"/>
      <c r="DX119" s="252"/>
      <c r="DY119" s="252"/>
      <c r="DZ119" s="252"/>
      <c r="EA119" s="252"/>
      <c r="EB119" s="252"/>
      <c r="EC119" s="252"/>
      <c r="ED119" s="252"/>
      <c r="EE119" s="252"/>
      <c r="EF119" s="252"/>
      <c r="EG119" s="252"/>
      <c r="EH119" s="252"/>
      <c r="EI119" s="252"/>
      <c r="EJ119" s="252"/>
      <c r="EK119" s="252"/>
      <c r="EL119" s="252"/>
      <c r="EM119" s="252"/>
      <c r="EN119" s="252"/>
      <c r="EO119" s="252"/>
      <c r="EP119" s="252"/>
      <c r="EQ119" s="252"/>
      <c r="ER119" s="252"/>
      <c r="ES119" s="252"/>
      <c r="ET119" s="252"/>
      <c r="EU119" s="252"/>
      <c r="EV119" s="252"/>
      <c r="EW119" s="252"/>
      <c r="EX119" s="252"/>
      <c r="EY119" s="252"/>
      <c r="EZ119" s="252"/>
      <c r="FA119" s="252"/>
      <c r="FB119" s="252"/>
      <c r="FC119" s="252"/>
      <c r="FD119" s="252"/>
      <c r="FE119" s="252"/>
      <c r="FF119" s="252"/>
      <c r="FG119" s="252"/>
      <c r="FH119" s="252"/>
      <c r="FI119" s="252"/>
      <c r="FJ119" s="252"/>
      <c r="FK119" s="252"/>
      <c r="FL119" s="252"/>
      <c r="FM119" s="252"/>
      <c r="FN119" s="252"/>
      <c r="FO119" s="252"/>
      <c r="FP119" s="252"/>
      <c r="FQ119" s="252"/>
      <c r="FR119" s="252"/>
      <c r="FS119" s="252"/>
      <c r="FT119" s="252"/>
      <c r="FU119" s="252"/>
      <c r="FV119" s="252"/>
      <c r="FW119" s="252"/>
      <c r="FX119" s="252"/>
      <c r="FY119" s="252"/>
      <c r="FZ119" s="252"/>
      <c r="GA119" s="252"/>
      <c r="GB119" s="252"/>
      <c r="GC119" s="252"/>
      <c r="GD119" s="252"/>
      <c r="GE119" s="252"/>
      <c r="GF119" s="252"/>
      <c r="GG119" s="252"/>
      <c r="GH119" s="252"/>
      <c r="GI119" s="252"/>
      <c r="GJ119" s="252"/>
      <c r="GK119" s="252"/>
      <c r="GL119" s="252"/>
      <c r="GM119" s="252"/>
      <c r="GN119" s="252"/>
      <c r="GO119" s="252"/>
      <c r="GP119" s="252"/>
      <c r="GQ119" s="252"/>
      <c r="GR119" s="252"/>
      <c r="GS119" s="252"/>
      <c r="GT119" s="252"/>
      <c r="GU119" s="252"/>
      <c r="GV119" s="252"/>
      <c r="GW119" s="252"/>
      <c r="GX119" s="252"/>
      <c r="GY119" s="252"/>
      <c r="GZ119" s="252"/>
      <c r="HA119" s="252"/>
      <c r="HB119" s="252"/>
      <c r="HC119" s="252"/>
      <c r="HD119" s="252"/>
      <c r="HE119" s="252"/>
      <c r="HF119" s="252"/>
      <c r="HG119" s="252"/>
      <c r="HH119" s="252"/>
    </row>
    <row r="120" spans="1:216" s="272" customFormat="1">
      <c r="A120" s="252"/>
      <c r="B120" s="288"/>
      <c r="C120" s="289"/>
      <c r="D120" s="289"/>
      <c r="E120" s="289"/>
      <c r="F120" s="290"/>
      <c r="G120" s="290"/>
      <c r="H120" s="290"/>
      <c r="I120" s="290"/>
      <c r="J120" s="290"/>
      <c r="K120" s="291"/>
      <c r="L120" s="291"/>
      <c r="M120" s="291"/>
      <c r="N120" s="291"/>
      <c r="O120" s="291"/>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S120" s="252"/>
      <c r="AT120" s="252"/>
      <c r="AU120" s="252"/>
      <c r="AV120" s="252"/>
      <c r="AW120" s="252"/>
      <c r="AX120" s="252"/>
      <c r="AY120" s="252"/>
      <c r="AZ120" s="252"/>
      <c r="BA120" s="252"/>
      <c r="BB120" s="252"/>
      <c r="BC120" s="252"/>
      <c r="BD120" s="252"/>
      <c r="BE120" s="252"/>
      <c r="BF120" s="252"/>
      <c r="BG120" s="252"/>
      <c r="BH120" s="252"/>
      <c r="BI120" s="252"/>
      <c r="BJ120" s="252"/>
      <c r="BK120" s="252"/>
      <c r="BL120" s="252"/>
      <c r="BM120" s="252"/>
      <c r="BN120" s="252"/>
      <c r="BO120" s="252"/>
      <c r="BP120" s="252"/>
      <c r="BQ120" s="252"/>
      <c r="BR120" s="252"/>
      <c r="BS120" s="252"/>
      <c r="BT120" s="252"/>
      <c r="BU120" s="252"/>
      <c r="BV120" s="252"/>
      <c r="BW120" s="252"/>
      <c r="BX120" s="252"/>
      <c r="BY120" s="252"/>
      <c r="BZ120" s="252"/>
      <c r="CA120" s="252"/>
      <c r="CB120" s="252"/>
      <c r="CC120" s="252"/>
      <c r="CD120" s="252"/>
      <c r="CE120" s="252"/>
      <c r="CF120" s="252"/>
      <c r="CG120" s="252"/>
      <c r="CH120" s="252"/>
      <c r="CI120" s="252"/>
      <c r="CJ120" s="252"/>
      <c r="CK120" s="252"/>
      <c r="CL120" s="252"/>
      <c r="CM120" s="252"/>
      <c r="CN120" s="252"/>
      <c r="CO120" s="252"/>
      <c r="CP120" s="252"/>
      <c r="CQ120" s="252"/>
      <c r="CR120" s="252"/>
      <c r="CS120" s="252"/>
      <c r="CT120" s="252"/>
      <c r="CU120" s="252"/>
      <c r="CV120" s="252"/>
      <c r="CW120" s="252"/>
      <c r="CX120" s="252"/>
      <c r="CY120" s="252"/>
      <c r="CZ120" s="252"/>
      <c r="DA120" s="252"/>
      <c r="DB120" s="252"/>
      <c r="DC120" s="252"/>
      <c r="DD120" s="252"/>
      <c r="DE120" s="252"/>
      <c r="DF120" s="252"/>
      <c r="DG120" s="252"/>
      <c r="DH120" s="252"/>
      <c r="DI120" s="252"/>
      <c r="DJ120" s="252"/>
      <c r="DK120" s="252"/>
      <c r="DL120" s="252"/>
      <c r="DM120" s="252"/>
      <c r="DN120" s="252"/>
      <c r="DO120" s="252"/>
      <c r="DP120" s="252"/>
      <c r="DQ120" s="252"/>
      <c r="DR120" s="252"/>
      <c r="DS120" s="252"/>
      <c r="DT120" s="252"/>
      <c r="DU120" s="252"/>
      <c r="DV120" s="252"/>
      <c r="DW120" s="252"/>
      <c r="DX120" s="252"/>
      <c r="DY120" s="252"/>
      <c r="DZ120" s="252"/>
      <c r="EA120" s="252"/>
      <c r="EB120" s="252"/>
      <c r="EC120" s="252"/>
      <c r="ED120" s="252"/>
      <c r="EE120" s="252"/>
      <c r="EF120" s="252"/>
      <c r="EG120" s="252"/>
      <c r="EH120" s="252"/>
      <c r="EI120" s="252"/>
      <c r="EJ120" s="252"/>
      <c r="EK120" s="252"/>
      <c r="EL120" s="252"/>
      <c r="EM120" s="252"/>
      <c r="EN120" s="252"/>
      <c r="EO120" s="252"/>
      <c r="EP120" s="252"/>
      <c r="EQ120" s="252"/>
      <c r="ER120" s="252"/>
      <c r="ES120" s="252"/>
      <c r="ET120" s="252"/>
      <c r="EU120" s="252"/>
      <c r="EV120" s="252"/>
      <c r="EW120" s="252"/>
      <c r="EX120" s="252"/>
      <c r="EY120" s="252"/>
      <c r="EZ120" s="252"/>
      <c r="FA120" s="252"/>
      <c r="FB120" s="252"/>
      <c r="FC120" s="252"/>
      <c r="FD120" s="252"/>
      <c r="FE120" s="252"/>
      <c r="FF120" s="252"/>
      <c r="FG120" s="252"/>
      <c r="FH120" s="252"/>
      <c r="FI120" s="252"/>
      <c r="FJ120" s="252"/>
      <c r="FK120" s="252"/>
      <c r="FL120" s="252"/>
      <c r="FM120" s="252"/>
      <c r="FN120" s="252"/>
      <c r="FO120" s="252"/>
      <c r="FP120" s="252"/>
      <c r="FQ120" s="252"/>
      <c r="FR120" s="252"/>
      <c r="FS120" s="252"/>
      <c r="FT120" s="252"/>
      <c r="FU120" s="252"/>
      <c r="FV120" s="252"/>
      <c r="FW120" s="252"/>
      <c r="FX120" s="252"/>
      <c r="FY120" s="252"/>
      <c r="FZ120" s="252"/>
      <c r="GA120" s="252"/>
      <c r="GB120" s="252"/>
      <c r="GC120" s="252"/>
      <c r="GD120" s="252"/>
      <c r="GE120" s="252"/>
      <c r="GF120" s="252"/>
      <c r="GG120" s="252"/>
      <c r="GH120" s="252"/>
      <c r="GI120" s="252"/>
      <c r="GJ120" s="252"/>
      <c r="GK120" s="252"/>
      <c r="GL120" s="252"/>
      <c r="GM120" s="252"/>
      <c r="GN120" s="252"/>
      <c r="GO120" s="252"/>
      <c r="GP120" s="252"/>
      <c r="GQ120" s="252"/>
      <c r="GR120" s="252"/>
      <c r="GS120" s="252"/>
      <c r="GT120" s="252"/>
      <c r="GU120" s="252"/>
      <c r="GV120" s="252"/>
      <c r="GW120" s="252"/>
      <c r="GX120" s="252"/>
      <c r="GY120" s="252"/>
      <c r="GZ120" s="252"/>
      <c r="HA120" s="252"/>
      <c r="HB120" s="252"/>
      <c r="HC120" s="252"/>
      <c r="HD120" s="252"/>
      <c r="HE120" s="252"/>
      <c r="HF120" s="252"/>
      <c r="HG120" s="252"/>
      <c r="HH120" s="252"/>
    </row>
    <row r="121" spans="1:216" s="272" customFormat="1">
      <c r="A121" s="252"/>
      <c r="B121" s="288"/>
      <c r="C121" s="289"/>
      <c r="D121" s="289"/>
      <c r="E121" s="289"/>
      <c r="F121" s="290"/>
      <c r="G121" s="290"/>
      <c r="H121" s="290"/>
      <c r="I121" s="290"/>
      <c r="J121" s="290"/>
      <c r="K121" s="291"/>
      <c r="L121" s="291"/>
      <c r="M121" s="291"/>
      <c r="N121" s="291"/>
      <c r="O121" s="291"/>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252"/>
      <c r="AL121" s="252"/>
      <c r="AM121" s="252"/>
      <c r="AN121" s="252"/>
      <c r="AO121" s="252"/>
      <c r="AP121" s="252"/>
      <c r="AQ121" s="252"/>
      <c r="AR121" s="252"/>
      <c r="AS121" s="252"/>
      <c r="AT121" s="252"/>
      <c r="AU121" s="252"/>
      <c r="AV121" s="252"/>
      <c r="AW121" s="252"/>
      <c r="AX121" s="252"/>
      <c r="AY121" s="252"/>
      <c r="AZ121" s="252"/>
      <c r="BA121" s="252"/>
      <c r="BB121" s="252"/>
      <c r="BC121" s="252"/>
      <c r="BD121" s="252"/>
      <c r="BE121" s="252"/>
      <c r="BF121" s="252"/>
      <c r="BG121" s="252"/>
      <c r="BH121" s="252"/>
      <c r="BI121" s="252"/>
      <c r="BJ121" s="252"/>
      <c r="BK121" s="252"/>
      <c r="BL121" s="252"/>
      <c r="BM121" s="252"/>
      <c r="BN121" s="252"/>
      <c r="BO121" s="252"/>
      <c r="BP121" s="252"/>
      <c r="BQ121" s="252"/>
      <c r="BR121" s="252"/>
      <c r="BS121" s="252"/>
      <c r="BT121" s="252"/>
      <c r="BU121" s="252"/>
      <c r="BV121" s="252"/>
      <c r="BW121" s="252"/>
      <c r="BX121" s="252"/>
      <c r="BY121" s="252"/>
      <c r="BZ121" s="252"/>
      <c r="CA121" s="252"/>
      <c r="CB121" s="252"/>
      <c r="CC121" s="252"/>
      <c r="CD121" s="252"/>
      <c r="CE121" s="252"/>
      <c r="CF121" s="252"/>
      <c r="CG121" s="252"/>
      <c r="CH121" s="252"/>
      <c r="CI121" s="252"/>
      <c r="CJ121" s="252"/>
      <c r="CK121" s="252"/>
      <c r="CL121" s="252"/>
      <c r="CM121" s="252"/>
      <c r="CN121" s="252"/>
      <c r="CO121" s="252"/>
      <c r="CP121" s="252"/>
      <c r="CQ121" s="252"/>
      <c r="CR121" s="252"/>
      <c r="CS121" s="252"/>
      <c r="CT121" s="252"/>
      <c r="CU121" s="252"/>
      <c r="CV121" s="252"/>
      <c r="CW121" s="252"/>
      <c r="CX121" s="252"/>
      <c r="CY121" s="252"/>
      <c r="CZ121" s="252"/>
      <c r="DA121" s="252"/>
      <c r="DB121" s="252"/>
      <c r="DC121" s="252"/>
      <c r="DD121" s="252"/>
      <c r="DE121" s="252"/>
      <c r="DF121" s="252"/>
      <c r="DG121" s="252"/>
      <c r="DH121" s="252"/>
      <c r="DI121" s="252"/>
      <c r="DJ121" s="252"/>
      <c r="DK121" s="252"/>
      <c r="DL121" s="252"/>
      <c r="DM121" s="252"/>
      <c r="DN121" s="252"/>
      <c r="DO121" s="252"/>
      <c r="DP121" s="252"/>
      <c r="DQ121" s="252"/>
      <c r="DR121" s="252"/>
      <c r="DS121" s="252"/>
      <c r="DT121" s="252"/>
      <c r="DU121" s="252"/>
      <c r="DV121" s="252"/>
      <c r="DW121" s="252"/>
      <c r="DX121" s="252"/>
      <c r="DY121" s="252"/>
      <c r="DZ121" s="252"/>
      <c r="EA121" s="252"/>
      <c r="EB121" s="252"/>
      <c r="EC121" s="252"/>
      <c r="ED121" s="252"/>
      <c r="EE121" s="252"/>
      <c r="EF121" s="252"/>
      <c r="EG121" s="252"/>
      <c r="EH121" s="252"/>
      <c r="EI121" s="252"/>
      <c r="EJ121" s="252"/>
      <c r="EK121" s="252"/>
      <c r="EL121" s="252"/>
      <c r="EM121" s="252"/>
      <c r="EN121" s="252"/>
      <c r="EO121" s="252"/>
      <c r="EP121" s="252"/>
      <c r="EQ121" s="252"/>
      <c r="ER121" s="252"/>
      <c r="ES121" s="252"/>
      <c r="ET121" s="252"/>
      <c r="EU121" s="252"/>
      <c r="EV121" s="252"/>
      <c r="EW121" s="252"/>
      <c r="EX121" s="252"/>
      <c r="EY121" s="252"/>
      <c r="EZ121" s="252"/>
      <c r="FA121" s="252"/>
      <c r="FB121" s="252"/>
      <c r="FC121" s="252"/>
      <c r="FD121" s="252"/>
      <c r="FE121" s="252"/>
      <c r="FF121" s="252"/>
      <c r="FG121" s="252"/>
      <c r="FH121" s="252"/>
      <c r="FI121" s="252"/>
      <c r="FJ121" s="252"/>
      <c r="FK121" s="252"/>
      <c r="FL121" s="252"/>
      <c r="FM121" s="252"/>
      <c r="FN121" s="252"/>
      <c r="FO121" s="252"/>
      <c r="FP121" s="252"/>
      <c r="FQ121" s="252"/>
      <c r="FR121" s="252"/>
      <c r="FS121" s="252"/>
      <c r="FT121" s="252"/>
      <c r="FU121" s="252"/>
      <c r="FV121" s="252"/>
      <c r="FW121" s="252"/>
      <c r="FX121" s="252"/>
      <c r="FY121" s="252"/>
      <c r="FZ121" s="252"/>
      <c r="GA121" s="252"/>
      <c r="GB121" s="252"/>
      <c r="GC121" s="252"/>
      <c r="GD121" s="252"/>
      <c r="GE121" s="252"/>
      <c r="GF121" s="252"/>
      <c r="GG121" s="252"/>
      <c r="GH121" s="252"/>
      <c r="GI121" s="252"/>
      <c r="GJ121" s="252"/>
      <c r="GK121" s="252"/>
      <c r="GL121" s="252"/>
      <c r="GM121" s="252"/>
      <c r="GN121" s="252"/>
      <c r="GO121" s="252"/>
      <c r="GP121" s="252"/>
      <c r="GQ121" s="252"/>
      <c r="GR121" s="252"/>
      <c r="GS121" s="252"/>
      <c r="GT121" s="252"/>
      <c r="GU121" s="252"/>
      <c r="GV121" s="252"/>
      <c r="GW121" s="252"/>
      <c r="GX121" s="252"/>
      <c r="GY121" s="252"/>
      <c r="GZ121" s="252"/>
      <c r="HA121" s="252"/>
      <c r="HB121" s="252"/>
      <c r="HC121" s="252"/>
      <c r="HD121" s="252"/>
      <c r="HE121" s="252"/>
      <c r="HF121" s="252"/>
      <c r="HG121" s="252"/>
      <c r="HH121" s="252"/>
    </row>
    <row r="122" spans="1:216" s="272" customFormat="1">
      <c r="A122" s="252"/>
      <c r="B122" s="288"/>
      <c r="C122" s="289"/>
      <c r="D122" s="289"/>
      <c r="E122" s="289"/>
      <c r="F122" s="290"/>
      <c r="G122" s="290"/>
      <c r="H122" s="290"/>
      <c r="I122" s="290"/>
      <c r="J122" s="290"/>
      <c r="K122" s="291"/>
      <c r="L122" s="291"/>
      <c r="M122" s="291"/>
      <c r="N122" s="291"/>
      <c r="O122" s="291"/>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2"/>
      <c r="AN122" s="252"/>
      <c r="AO122" s="252"/>
      <c r="AP122" s="252"/>
      <c r="AQ122" s="252"/>
      <c r="AR122" s="252"/>
      <c r="AS122" s="252"/>
      <c r="AT122" s="252"/>
      <c r="AU122" s="252"/>
      <c r="AV122" s="252"/>
      <c r="AW122" s="252"/>
      <c r="AX122" s="252"/>
      <c r="AY122" s="252"/>
      <c r="AZ122" s="252"/>
      <c r="BA122" s="252"/>
      <c r="BB122" s="252"/>
      <c r="BC122" s="252"/>
      <c r="BD122" s="252"/>
      <c r="BE122" s="252"/>
      <c r="BF122" s="252"/>
      <c r="BG122" s="252"/>
      <c r="BH122" s="252"/>
      <c r="BI122" s="252"/>
      <c r="BJ122" s="252"/>
      <c r="BK122" s="252"/>
      <c r="BL122" s="252"/>
      <c r="BM122" s="252"/>
      <c r="BN122" s="252"/>
      <c r="BO122" s="252"/>
      <c r="BP122" s="252"/>
      <c r="BQ122" s="252"/>
      <c r="BR122" s="252"/>
      <c r="BS122" s="252"/>
      <c r="BT122" s="252"/>
      <c r="BU122" s="252"/>
      <c r="BV122" s="252"/>
      <c r="BW122" s="252"/>
      <c r="BX122" s="252"/>
      <c r="BY122" s="252"/>
      <c r="BZ122" s="252"/>
      <c r="CA122" s="252"/>
      <c r="CB122" s="252"/>
      <c r="CC122" s="252"/>
      <c r="CD122" s="252"/>
      <c r="CE122" s="252"/>
      <c r="CF122" s="252"/>
      <c r="CG122" s="252"/>
      <c r="CH122" s="252"/>
      <c r="CI122" s="252"/>
      <c r="CJ122" s="252"/>
      <c r="CK122" s="252"/>
      <c r="CL122" s="252"/>
      <c r="CM122" s="252"/>
      <c r="CN122" s="252"/>
      <c r="CO122" s="252"/>
      <c r="CP122" s="252"/>
      <c r="CQ122" s="252"/>
      <c r="CR122" s="252"/>
      <c r="CS122" s="252"/>
      <c r="CT122" s="252"/>
      <c r="CU122" s="252"/>
      <c r="CV122" s="252"/>
      <c r="CW122" s="252"/>
      <c r="CX122" s="252"/>
      <c r="CY122" s="252"/>
      <c r="CZ122" s="252"/>
      <c r="DA122" s="252"/>
      <c r="DB122" s="252"/>
      <c r="DC122" s="252"/>
      <c r="DD122" s="252"/>
      <c r="DE122" s="252"/>
      <c r="DF122" s="252"/>
      <c r="DG122" s="252"/>
      <c r="DH122" s="252"/>
      <c r="DI122" s="252"/>
      <c r="DJ122" s="252"/>
      <c r="DK122" s="252"/>
      <c r="DL122" s="252"/>
      <c r="DM122" s="252"/>
      <c r="DN122" s="252"/>
      <c r="DO122" s="252"/>
      <c r="DP122" s="252"/>
      <c r="DQ122" s="252"/>
      <c r="DR122" s="252"/>
      <c r="DS122" s="252"/>
      <c r="DT122" s="252"/>
      <c r="DU122" s="252"/>
      <c r="DV122" s="252"/>
      <c r="DW122" s="252"/>
      <c r="DX122" s="252"/>
      <c r="DY122" s="252"/>
      <c r="DZ122" s="252"/>
      <c r="EA122" s="252"/>
      <c r="EB122" s="252"/>
      <c r="EC122" s="252"/>
      <c r="ED122" s="252"/>
      <c r="EE122" s="252"/>
      <c r="EF122" s="252"/>
      <c r="EG122" s="252"/>
      <c r="EH122" s="252"/>
      <c r="EI122" s="252"/>
      <c r="EJ122" s="252"/>
      <c r="EK122" s="252"/>
      <c r="EL122" s="252"/>
      <c r="EM122" s="252"/>
      <c r="EN122" s="252"/>
      <c r="EO122" s="252"/>
      <c r="EP122" s="252"/>
      <c r="EQ122" s="252"/>
      <c r="ER122" s="252"/>
      <c r="ES122" s="252"/>
      <c r="ET122" s="252"/>
      <c r="EU122" s="252"/>
      <c r="EV122" s="252"/>
      <c r="EW122" s="252"/>
      <c r="EX122" s="252"/>
      <c r="EY122" s="252"/>
      <c r="EZ122" s="252"/>
      <c r="FA122" s="252"/>
      <c r="FB122" s="252"/>
      <c r="FC122" s="252"/>
      <c r="FD122" s="252"/>
      <c r="FE122" s="252"/>
      <c r="FF122" s="252"/>
      <c r="FG122" s="252"/>
      <c r="FH122" s="252"/>
      <c r="FI122" s="252"/>
      <c r="FJ122" s="252"/>
      <c r="FK122" s="252"/>
      <c r="FL122" s="252"/>
      <c r="FM122" s="252"/>
      <c r="FN122" s="252"/>
      <c r="FO122" s="252"/>
      <c r="FP122" s="252"/>
      <c r="FQ122" s="252"/>
      <c r="FR122" s="252"/>
      <c r="FS122" s="252"/>
      <c r="FT122" s="252"/>
      <c r="FU122" s="252"/>
      <c r="FV122" s="252"/>
      <c r="FW122" s="252"/>
      <c r="FX122" s="252"/>
      <c r="FY122" s="252"/>
      <c r="FZ122" s="252"/>
      <c r="GA122" s="252"/>
      <c r="GB122" s="252"/>
      <c r="GC122" s="252"/>
      <c r="GD122" s="252"/>
      <c r="GE122" s="252"/>
      <c r="GF122" s="252"/>
      <c r="GG122" s="252"/>
      <c r="GH122" s="252"/>
      <c r="GI122" s="252"/>
      <c r="GJ122" s="252"/>
      <c r="GK122" s="252"/>
      <c r="GL122" s="252"/>
      <c r="GM122" s="252"/>
      <c r="GN122" s="252"/>
      <c r="GO122" s="252"/>
      <c r="GP122" s="252"/>
      <c r="GQ122" s="252"/>
      <c r="GR122" s="252"/>
      <c r="GS122" s="252"/>
      <c r="GT122" s="252"/>
      <c r="GU122" s="252"/>
      <c r="GV122" s="252"/>
      <c r="GW122" s="252"/>
      <c r="GX122" s="252"/>
      <c r="GY122" s="252"/>
      <c r="GZ122" s="252"/>
      <c r="HA122" s="252"/>
      <c r="HB122" s="252"/>
      <c r="HC122" s="252"/>
      <c r="HD122" s="252"/>
      <c r="HE122" s="252"/>
      <c r="HF122" s="252"/>
      <c r="HG122" s="252"/>
      <c r="HH122" s="252"/>
    </row>
    <row r="123" spans="1:216" s="272" customFormat="1">
      <c r="A123" s="252"/>
      <c r="B123" s="288"/>
      <c r="C123" s="289"/>
      <c r="D123" s="289"/>
      <c r="E123" s="289"/>
      <c r="F123" s="290"/>
      <c r="G123" s="290"/>
      <c r="H123" s="290"/>
      <c r="I123" s="290"/>
      <c r="J123" s="290"/>
      <c r="K123" s="291"/>
      <c r="L123" s="291"/>
      <c r="M123" s="291"/>
      <c r="N123" s="291"/>
      <c r="O123" s="291"/>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52"/>
      <c r="AK123" s="252"/>
      <c r="AL123" s="252"/>
      <c r="AM123" s="252"/>
      <c r="AN123" s="252"/>
      <c r="AO123" s="252"/>
      <c r="AP123" s="252"/>
      <c r="AQ123" s="252"/>
      <c r="AR123" s="252"/>
      <c r="AS123" s="252"/>
      <c r="AT123" s="252"/>
      <c r="AU123" s="252"/>
      <c r="AV123" s="252"/>
      <c r="AW123" s="252"/>
      <c r="AX123" s="252"/>
      <c r="AY123" s="252"/>
      <c r="AZ123" s="252"/>
      <c r="BA123" s="252"/>
      <c r="BB123" s="252"/>
      <c r="BC123" s="252"/>
      <c r="BD123" s="252"/>
      <c r="BE123" s="252"/>
      <c r="BF123" s="252"/>
      <c r="BG123" s="252"/>
      <c r="BH123" s="252"/>
      <c r="BI123" s="252"/>
      <c r="BJ123" s="252"/>
      <c r="BK123" s="252"/>
      <c r="BL123" s="252"/>
      <c r="BM123" s="252"/>
      <c r="BN123" s="252"/>
      <c r="BO123" s="252"/>
      <c r="BP123" s="252"/>
      <c r="BQ123" s="252"/>
      <c r="BR123" s="252"/>
      <c r="BS123" s="252"/>
      <c r="BT123" s="252"/>
      <c r="BU123" s="252"/>
      <c r="BV123" s="252"/>
      <c r="BW123" s="252"/>
      <c r="BX123" s="252"/>
      <c r="BY123" s="252"/>
      <c r="BZ123" s="252"/>
      <c r="CA123" s="252"/>
      <c r="CB123" s="252"/>
      <c r="CC123" s="252"/>
      <c r="CD123" s="252"/>
      <c r="CE123" s="252"/>
      <c r="CF123" s="252"/>
      <c r="CG123" s="252"/>
      <c r="CH123" s="252"/>
      <c r="CI123" s="252"/>
      <c r="CJ123" s="252"/>
      <c r="CK123" s="252"/>
      <c r="CL123" s="252"/>
      <c r="CM123" s="252"/>
      <c r="CN123" s="252"/>
      <c r="CO123" s="252"/>
      <c r="CP123" s="252"/>
      <c r="CQ123" s="252"/>
      <c r="CR123" s="252"/>
      <c r="CS123" s="252"/>
      <c r="CT123" s="252"/>
      <c r="CU123" s="252"/>
      <c r="CV123" s="252"/>
      <c r="CW123" s="252"/>
      <c r="CX123" s="252"/>
      <c r="CY123" s="252"/>
      <c r="CZ123" s="252"/>
      <c r="DA123" s="252"/>
      <c r="DB123" s="252"/>
      <c r="DC123" s="252"/>
      <c r="DD123" s="252"/>
      <c r="DE123" s="252"/>
      <c r="DF123" s="252"/>
      <c r="DG123" s="252"/>
      <c r="DH123" s="252"/>
      <c r="DI123" s="252"/>
      <c r="DJ123" s="252"/>
      <c r="DK123" s="252"/>
      <c r="DL123" s="252"/>
      <c r="DM123" s="252"/>
      <c r="DN123" s="252"/>
      <c r="DO123" s="252"/>
      <c r="DP123" s="252"/>
      <c r="DQ123" s="252"/>
      <c r="DR123" s="252"/>
      <c r="DS123" s="252"/>
      <c r="DT123" s="252"/>
      <c r="DU123" s="252"/>
      <c r="DV123" s="252"/>
      <c r="DW123" s="252"/>
      <c r="DX123" s="252"/>
      <c r="DY123" s="252"/>
      <c r="DZ123" s="252"/>
      <c r="EA123" s="252"/>
      <c r="EB123" s="252"/>
      <c r="EC123" s="252"/>
      <c r="ED123" s="252"/>
      <c r="EE123" s="252"/>
      <c r="EF123" s="252"/>
      <c r="EG123" s="252"/>
      <c r="EH123" s="252"/>
      <c r="EI123" s="252"/>
      <c r="EJ123" s="252"/>
      <c r="EK123" s="252"/>
      <c r="EL123" s="252"/>
      <c r="EM123" s="252"/>
      <c r="EN123" s="252"/>
      <c r="EO123" s="252"/>
      <c r="EP123" s="252"/>
      <c r="EQ123" s="252"/>
      <c r="ER123" s="252"/>
      <c r="ES123" s="252"/>
      <c r="ET123" s="252"/>
      <c r="EU123" s="252"/>
      <c r="EV123" s="252"/>
      <c r="EW123" s="252"/>
      <c r="EX123" s="252"/>
      <c r="EY123" s="252"/>
      <c r="EZ123" s="252"/>
      <c r="FA123" s="252"/>
      <c r="FB123" s="252"/>
      <c r="FC123" s="252"/>
      <c r="FD123" s="252"/>
      <c r="FE123" s="252"/>
      <c r="FF123" s="252"/>
      <c r="FG123" s="252"/>
      <c r="FH123" s="252"/>
      <c r="FI123" s="252"/>
      <c r="FJ123" s="252"/>
      <c r="FK123" s="252"/>
      <c r="FL123" s="252"/>
      <c r="FM123" s="252"/>
      <c r="FN123" s="252"/>
      <c r="FO123" s="252"/>
      <c r="FP123" s="252"/>
      <c r="FQ123" s="252"/>
      <c r="FR123" s="252"/>
      <c r="FS123" s="252"/>
      <c r="FT123" s="252"/>
      <c r="FU123" s="252"/>
      <c r="FV123" s="252"/>
      <c r="FW123" s="252"/>
      <c r="FX123" s="252"/>
      <c r="FY123" s="252"/>
      <c r="FZ123" s="252"/>
      <c r="GA123" s="252"/>
      <c r="GB123" s="252"/>
      <c r="GC123" s="252"/>
      <c r="GD123" s="252"/>
      <c r="GE123" s="252"/>
      <c r="GF123" s="252"/>
      <c r="GG123" s="252"/>
      <c r="GH123" s="252"/>
      <c r="GI123" s="252"/>
      <c r="GJ123" s="252"/>
      <c r="GK123" s="252"/>
      <c r="GL123" s="252"/>
      <c r="GM123" s="252"/>
      <c r="GN123" s="252"/>
      <c r="GO123" s="252"/>
      <c r="GP123" s="252"/>
      <c r="GQ123" s="252"/>
      <c r="GR123" s="252"/>
      <c r="GS123" s="252"/>
      <c r="GT123" s="252"/>
      <c r="GU123" s="252"/>
      <c r="GV123" s="252"/>
      <c r="GW123" s="252"/>
      <c r="GX123" s="252"/>
      <c r="GY123" s="252"/>
      <c r="GZ123" s="252"/>
      <c r="HA123" s="252"/>
      <c r="HB123" s="252"/>
      <c r="HC123" s="252"/>
      <c r="HD123" s="252"/>
      <c r="HE123" s="252"/>
      <c r="HF123" s="252"/>
      <c r="HG123" s="252"/>
      <c r="HH123" s="252"/>
    </row>
    <row r="124" spans="1:216" s="272" customFormat="1">
      <c r="A124" s="252"/>
      <c r="B124" s="288"/>
      <c r="C124" s="289"/>
      <c r="D124" s="289"/>
      <c r="E124" s="289"/>
      <c r="F124" s="290"/>
      <c r="G124" s="290"/>
      <c r="H124" s="290"/>
      <c r="I124" s="290"/>
      <c r="J124" s="290"/>
      <c r="K124" s="291"/>
      <c r="L124" s="291"/>
      <c r="M124" s="291"/>
      <c r="N124" s="291"/>
      <c r="O124" s="291"/>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S124" s="252"/>
      <c r="AT124" s="252"/>
      <c r="AU124" s="252"/>
      <c r="AV124" s="252"/>
      <c r="AW124" s="252"/>
      <c r="AX124" s="252"/>
      <c r="AY124" s="252"/>
      <c r="AZ124" s="252"/>
      <c r="BA124" s="252"/>
      <c r="BB124" s="252"/>
      <c r="BC124" s="252"/>
      <c r="BD124" s="252"/>
      <c r="BE124" s="252"/>
      <c r="BF124" s="252"/>
      <c r="BG124" s="252"/>
      <c r="BH124" s="252"/>
      <c r="BI124" s="252"/>
      <c r="BJ124" s="252"/>
      <c r="BK124" s="252"/>
      <c r="BL124" s="252"/>
      <c r="BM124" s="252"/>
      <c r="BN124" s="252"/>
      <c r="BO124" s="252"/>
      <c r="BP124" s="252"/>
      <c r="BQ124" s="252"/>
      <c r="BR124" s="252"/>
      <c r="BS124" s="252"/>
      <c r="BT124" s="252"/>
      <c r="BU124" s="252"/>
      <c r="BV124" s="252"/>
      <c r="BW124" s="252"/>
      <c r="BX124" s="252"/>
      <c r="BY124" s="252"/>
      <c r="BZ124" s="252"/>
      <c r="CA124" s="252"/>
      <c r="CB124" s="252"/>
      <c r="CC124" s="252"/>
      <c r="CD124" s="252"/>
      <c r="CE124" s="252"/>
      <c r="CF124" s="252"/>
      <c r="CG124" s="252"/>
      <c r="CH124" s="252"/>
      <c r="CI124" s="252"/>
      <c r="CJ124" s="252"/>
      <c r="CK124" s="252"/>
      <c r="CL124" s="252"/>
      <c r="CM124" s="252"/>
      <c r="CN124" s="252"/>
      <c r="CO124" s="252"/>
      <c r="CP124" s="252"/>
      <c r="CQ124" s="252"/>
      <c r="CR124" s="252"/>
      <c r="CS124" s="252"/>
      <c r="CT124" s="252"/>
      <c r="CU124" s="252"/>
      <c r="CV124" s="252"/>
      <c r="CW124" s="252"/>
      <c r="CX124" s="252"/>
      <c r="CY124" s="252"/>
      <c r="CZ124" s="252"/>
      <c r="DA124" s="252"/>
      <c r="DB124" s="252"/>
      <c r="DC124" s="252"/>
      <c r="DD124" s="252"/>
      <c r="DE124" s="252"/>
      <c r="DF124" s="252"/>
      <c r="DG124" s="252"/>
      <c r="DH124" s="252"/>
      <c r="DI124" s="252"/>
      <c r="DJ124" s="252"/>
      <c r="DK124" s="252"/>
      <c r="DL124" s="252"/>
      <c r="DM124" s="252"/>
      <c r="DN124" s="252"/>
      <c r="DO124" s="252"/>
      <c r="DP124" s="252"/>
      <c r="DQ124" s="252"/>
      <c r="DR124" s="252"/>
      <c r="DS124" s="252"/>
      <c r="DT124" s="252"/>
      <c r="DU124" s="252"/>
      <c r="DV124" s="252"/>
      <c r="DW124" s="252"/>
      <c r="DX124" s="252"/>
      <c r="DY124" s="252"/>
      <c r="DZ124" s="252"/>
      <c r="EA124" s="252"/>
      <c r="EB124" s="252"/>
      <c r="EC124" s="252"/>
      <c r="ED124" s="252"/>
      <c r="EE124" s="252"/>
      <c r="EF124" s="252"/>
      <c r="EG124" s="252"/>
      <c r="EH124" s="252"/>
      <c r="EI124" s="252"/>
      <c r="EJ124" s="252"/>
      <c r="EK124" s="252"/>
      <c r="EL124" s="252"/>
      <c r="EM124" s="252"/>
      <c r="EN124" s="252"/>
      <c r="EO124" s="252"/>
      <c r="EP124" s="252"/>
      <c r="EQ124" s="252"/>
      <c r="ER124" s="252"/>
      <c r="ES124" s="252"/>
      <c r="ET124" s="252"/>
      <c r="EU124" s="252"/>
      <c r="EV124" s="252"/>
      <c r="EW124" s="252"/>
      <c r="EX124" s="252"/>
      <c r="EY124" s="252"/>
      <c r="EZ124" s="252"/>
      <c r="FA124" s="252"/>
      <c r="FB124" s="252"/>
      <c r="FC124" s="252"/>
      <c r="FD124" s="252"/>
      <c r="FE124" s="252"/>
      <c r="FF124" s="252"/>
      <c r="FG124" s="252"/>
      <c r="FH124" s="252"/>
      <c r="FI124" s="252"/>
      <c r="FJ124" s="252"/>
      <c r="FK124" s="252"/>
      <c r="FL124" s="252"/>
      <c r="FM124" s="252"/>
      <c r="FN124" s="252"/>
      <c r="FO124" s="252"/>
      <c r="FP124" s="252"/>
      <c r="FQ124" s="252"/>
      <c r="FR124" s="252"/>
      <c r="FS124" s="252"/>
      <c r="FT124" s="252"/>
      <c r="FU124" s="252"/>
      <c r="FV124" s="252"/>
      <c r="FW124" s="252"/>
      <c r="FX124" s="252"/>
      <c r="FY124" s="252"/>
      <c r="FZ124" s="252"/>
      <c r="GA124" s="252"/>
      <c r="GB124" s="252"/>
      <c r="GC124" s="252"/>
      <c r="GD124" s="252"/>
      <c r="GE124" s="252"/>
      <c r="GF124" s="252"/>
      <c r="GG124" s="252"/>
      <c r="GH124" s="252"/>
      <c r="GI124" s="252"/>
      <c r="GJ124" s="252"/>
      <c r="GK124" s="252"/>
      <c r="GL124" s="252"/>
      <c r="GM124" s="252"/>
      <c r="GN124" s="252"/>
      <c r="GO124" s="252"/>
      <c r="GP124" s="252"/>
      <c r="GQ124" s="252"/>
      <c r="GR124" s="252"/>
      <c r="GS124" s="252"/>
      <c r="GT124" s="252"/>
      <c r="GU124" s="252"/>
      <c r="GV124" s="252"/>
      <c r="GW124" s="252"/>
      <c r="GX124" s="252"/>
      <c r="GY124" s="252"/>
      <c r="GZ124" s="252"/>
      <c r="HA124" s="252"/>
      <c r="HB124" s="252"/>
      <c r="HC124" s="252"/>
      <c r="HD124" s="252"/>
      <c r="HE124" s="252"/>
      <c r="HF124" s="252"/>
      <c r="HG124" s="252"/>
      <c r="HH124" s="252"/>
    </row>
    <row r="125" spans="1:216" s="272" customFormat="1">
      <c r="A125" s="252"/>
      <c r="B125" s="288"/>
      <c r="C125" s="289"/>
      <c r="D125" s="289"/>
      <c r="E125" s="289"/>
      <c r="F125" s="290"/>
      <c r="G125" s="290"/>
      <c r="H125" s="290"/>
      <c r="I125" s="290"/>
      <c r="J125" s="290"/>
      <c r="K125" s="291"/>
      <c r="L125" s="291"/>
      <c r="M125" s="291"/>
      <c r="N125" s="291"/>
      <c r="O125" s="291"/>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52"/>
      <c r="BW125" s="252"/>
      <c r="BX125" s="252"/>
      <c r="BY125" s="252"/>
      <c r="BZ125" s="252"/>
      <c r="CA125" s="252"/>
      <c r="CB125" s="252"/>
      <c r="CC125" s="252"/>
      <c r="CD125" s="252"/>
      <c r="CE125" s="252"/>
      <c r="CF125" s="252"/>
      <c r="CG125" s="252"/>
      <c r="CH125" s="252"/>
      <c r="CI125" s="252"/>
      <c r="CJ125" s="252"/>
      <c r="CK125" s="252"/>
      <c r="CL125" s="252"/>
      <c r="CM125" s="252"/>
      <c r="CN125" s="252"/>
      <c r="CO125" s="252"/>
      <c r="CP125" s="252"/>
      <c r="CQ125" s="252"/>
      <c r="CR125" s="252"/>
      <c r="CS125" s="252"/>
      <c r="CT125" s="252"/>
      <c r="CU125" s="252"/>
      <c r="CV125" s="252"/>
      <c r="CW125" s="252"/>
      <c r="CX125" s="252"/>
      <c r="CY125" s="252"/>
      <c r="CZ125" s="252"/>
      <c r="DA125" s="252"/>
      <c r="DB125" s="252"/>
      <c r="DC125" s="252"/>
      <c r="DD125" s="252"/>
      <c r="DE125" s="252"/>
      <c r="DF125" s="252"/>
      <c r="DG125" s="252"/>
      <c r="DH125" s="252"/>
      <c r="DI125" s="252"/>
      <c r="DJ125" s="252"/>
      <c r="DK125" s="252"/>
      <c r="DL125" s="252"/>
      <c r="DM125" s="252"/>
      <c r="DN125" s="252"/>
      <c r="DO125" s="252"/>
      <c r="DP125" s="252"/>
      <c r="DQ125" s="252"/>
      <c r="DR125" s="252"/>
      <c r="DS125" s="252"/>
      <c r="DT125" s="252"/>
      <c r="DU125" s="252"/>
      <c r="DV125" s="252"/>
      <c r="DW125" s="252"/>
      <c r="DX125" s="252"/>
      <c r="DY125" s="252"/>
      <c r="DZ125" s="252"/>
      <c r="EA125" s="252"/>
      <c r="EB125" s="252"/>
      <c r="EC125" s="252"/>
      <c r="ED125" s="252"/>
      <c r="EE125" s="252"/>
      <c r="EF125" s="252"/>
      <c r="EG125" s="252"/>
      <c r="EH125" s="252"/>
      <c r="EI125" s="252"/>
      <c r="EJ125" s="252"/>
      <c r="EK125" s="252"/>
      <c r="EL125" s="252"/>
      <c r="EM125" s="252"/>
      <c r="EN125" s="252"/>
      <c r="EO125" s="252"/>
      <c r="EP125" s="252"/>
      <c r="EQ125" s="252"/>
      <c r="ER125" s="252"/>
      <c r="ES125" s="252"/>
      <c r="ET125" s="252"/>
      <c r="EU125" s="252"/>
      <c r="EV125" s="252"/>
      <c r="EW125" s="252"/>
      <c r="EX125" s="252"/>
      <c r="EY125" s="252"/>
      <c r="EZ125" s="252"/>
      <c r="FA125" s="252"/>
      <c r="FB125" s="252"/>
      <c r="FC125" s="252"/>
      <c r="FD125" s="252"/>
      <c r="FE125" s="252"/>
      <c r="FF125" s="252"/>
      <c r="FG125" s="252"/>
      <c r="FH125" s="252"/>
      <c r="FI125" s="252"/>
      <c r="FJ125" s="252"/>
      <c r="FK125" s="252"/>
      <c r="FL125" s="252"/>
      <c r="FM125" s="252"/>
      <c r="FN125" s="252"/>
      <c r="FO125" s="252"/>
      <c r="FP125" s="252"/>
      <c r="FQ125" s="252"/>
      <c r="FR125" s="252"/>
      <c r="FS125" s="252"/>
      <c r="FT125" s="252"/>
      <c r="FU125" s="252"/>
      <c r="FV125" s="252"/>
      <c r="FW125" s="252"/>
      <c r="FX125" s="252"/>
      <c r="FY125" s="252"/>
      <c r="FZ125" s="252"/>
      <c r="GA125" s="252"/>
      <c r="GB125" s="252"/>
      <c r="GC125" s="252"/>
      <c r="GD125" s="252"/>
      <c r="GE125" s="252"/>
      <c r="GF125" s="252"/>
      <c r="GG125" s="252"/>
      <c r="GH125" s="252"/>
      <c r="GI125" s="252"/>
      <c r="GJ125" s="252"/>
      <c r="GK125" s="252"/>
      <c r="GL125" s="252"/>
      <c r="GM125" s="252"/>
      <c r="GN125" s="252"/>
      <c r="GO125" s="252"/>
      <c r="GP125" s="252"/>
      <c r="GQ125" s="252"/>
      <c r="GR125" s="252"/>
      <c r="GS125" s="252"/>
      <c r="GT125" s="252"/>
      <c r="GU125" s="252"/>
      <c r="GV125" s="252"/>
      <c r="GW125" s="252"/>
      <c r="GX125" s="252"/>
      <c r="GY125" s="252"/>
      <c r="GZ125" s="252"/>
      <c r="HA125" s="252"/>
      <c r="HB125" s="252"/>
      <c r="HC125" s="252"/>
      <c r="HD125" s="252"/>
      <c r="HE125" s="252"/>
      <c r="HF125" s="252"/>
      <c r="HG125" s="252"/>
      <c r="HH125" s="252"/>
    </row>
    <row r="126" spans="1:216" s="272" customFormat="1">
      <c r="A126" s="252"/>
      <c r="B126" s="288"/>
      <c r="C126" s="289"/>
      <c r="D126" s="289"/>
      <c r="E126" s="289"/>
      <c r="F126" s="290"/>
      <c r="G126" s="290"/>
      <c r="H126" s="290"/>
      <c r="I126" s="290"/>
      <c r="J126" s="290"/>
      <c r="K126" s="291"/>
      <c r="L126" s="291"/>
      <c r="M126" s="291"/>
      <c r="N126" s="291"/>
      <c r="O126" s="291"/>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2"/>
      <c r="CE126" s="252"/>
      <c r="CF126" s="252"/>
      <c r="CG126" s="252"/>
      <c r="CH126" s="252"/>
      <c r="CI126" s="252"/>
      <c r="CJ126" s="252"/>
      <c r="CK126" s="252"/>
      <c r="CL126" s="252"/>
      <c r="CM126" s="252"/>
      <c r="CN126" s="252"/>
      <c r="CO126" s="252"/>
      <c r="CP126" s="252"/>
      <c r="CQ126" s="252"/>
      <c r="CR126" s="252"/>
      <c r="CS126" s="252"/>
      <c r="CT126" s="252"/>
      <c r="CU126" s="252"/>
      <c r="CV126" s="252"/>
      <c r="CW126" s="252"/>
      <c r="CX126" s="252"/>
      <c r="CY126" s="252"/>
      <c r="CZ126" s="252"/>
      <c r="DA126" s="252"/>
      <c r="DB126" s="252"/>
      <c r="DC126" s="252"/>
      <c r="DD126" s="252"/>
      <c r="DE126" s="252"/>
      <c r="DF126" s="252"/>
      <c r="DG126" s="252"/>
      <c r="DH126" s="252"/>
      <c r="DI126" s="252"/>
      <c r="DJ126" s="252"/>
      <c r="DK126" s="252"/>
      <c r="DL126" s="252"/>
      <c r="DM126" s="252"/>
      <c r="DN126" s="252"/>
      <c r="DO126" s="252"/>
      <c r="DP126" s="252"/>
      <c r="DQ126" s="252"/>
      <c r="DR126" s="252"/>
      <c r="DS126" s="252"/>
      <c r="DT126" s="252"/>
      <c r="DU126" s="252"/>
      <c r="DV126" s="252"/>
      <c r="DW126" s="252"/>
      <c r="DX126" s="252"/>
      <c r="DY126" s="252"/>
      <c r="DZ126" s="252"/>
      <c r="EA126" s="252"/>
      <c r="EB126" s="252"/>
      <c r="EC126" s="252"/>
      <c r="ED126" s="252"/>
      <c r="EE126" s="252"/>
      <c r="EF126" s="252"/>
      <c r="EG126" s="252"/>
      <c r="EH126" s="252"/>
      <c r="EI126" s="252"/>
      <c r="EJ126" s="252"/>
      <c r="EK126" s="252"/>
      <c r="EL126" s="252"/>
      <c r="EM126" s="252"/>
      <c r="EN126" s="252"/>
      <c r="EO126" s="252"/>
      <c r="EP126" s="252"/>
      <c r="EQ126" s="252"/>
      <c r="ER126" s="252"/>
      <c r="ES126" s="252"/>
      <c r="ET126" s="252"/>
      <c r="EU126" s="252"/>
      <c r="EV126" s="252"/>
      <c r="EW126" s="252"/>
      <c r="EX126" s="252"/>
      <c r="EY126" s="252"/>
      <c r="EZ126" s="252"/>
      <c r="FA126" s="252"/>
      <c r="FB126" s="252"/>
      <c r="FC126" s="252"/>
      <c r="FD126" s="252"/>
      <c r="FE126" s="252"/>
      <c r="FF126" s="252"/>
      <c r="FG126" s="252"/>
      <c r="FH126" s="252"/>
      <c r="FI126" s="252"/>
      <c r="FJ126" s="252"/>
      <c r="FK126" s="252"/>
      <c r="FL126" s="252"/>
      <c r="FM126" s="252"/>
      <c r="FN126" s="252"/>
      <c r="FO126" s="252"/>
      <c r="FP126" s="252"/>
      <c r="FQ126" s="252"/>
      <c r="FR126" s="252"/>
      <c r="FS126" s="252"/>
      <c r="FT126" s="252"/>
      <c r="FU126" s="252"/>
      <c r="FV126" s="252"/>
      <c r="FW126" s="252"/>
      <c r="FX126" s="252"/>
      <c r="FY126" s="252"/>
      <c r="FZ126" s="252"/>
      <c r="GA126" s="252"/>
      <c r="GB126" s="252"/>
      <c r="GC126" s="252"/>
      <c r="GD126" s="252"/>
      <c r="GE126" s="252"/>
      <c r="GF126" s="252"/>
      <c r="GG126" s="252"/>
      <c r="GH126" s="252"/>
      <c r="GI126" s="252"/>
      <c r="GJ126" s="252"/>
      <c r="GK126" s="252"/>
      <c r="GL126" s="252"/>
      <c r="GM126" s="252"/>
      <c r="GN126" s="252"/>
      <c r="GO126" s="252"/>
      <c r="GP126" s="252"/>
      <c r="GQ126" s="252"/>
      <c r="GR126" s="252"/>
      <c r="GS126" s="252"/>
      <c r="GT126" s="252"/>
      <c r="GU126" s="252"/>
      <c r="GV126" s="252"/>
      <c r="GW126" s="252"/>
      <c r="GX126" s="252"/>
      <c r="GY126" s="252"/>
      <c r="GZ126" s="252"/>
      <c r="HA126" s="252"/>
      <c r="HB126" s="252"/>
      <c r="HC126" s="252"/>
      <c r="HD126" s="252"/>
      <c r="HE126" s="252"/>
      <c r="HF126" s="252"/>
      <c r="HG126" s="252"/>
      <c r="HH126" s="252"/>
    </row>
    <row r="127" spans="1:216" s="272" customFormat="1">
      <c r="A127" s="252"/>
      <c r="B127" s="288"/>
      <c r="C127" s="289"/>
      <c r="D127" s="289"/>
      <c r="E127" s="289"/>
      <c r="F127" s="290"/>
      <c r="G127" s="290"/>
      <c r="H127" s="290"/>
      <c r="I127" s="290"/>
      <c r="J127" s="290"/>
      <c r="K127" s="291"/>
      <c r="L127" s="291"/>
      <c r="M127" s="291"/>
      <c r="N127" s="291"/>
      <c r="O127" s="291"/>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AK127" s="252"/>
      <c r="AL127" s="252"/>
      <c r="AM127" s="252"/>
      <c r="AN127" s="252"/>
      <c r="AO127" s="252"/>
      <c r="AP127" s="252"/>
      <c r="AQ127" s="252"/>
      <c r="AR127" s="252"/>
      <c r="AS127" s="252"/>
      <c r="AT127" s="252"/>
      <c r="AU127" s="252"/>
      <c r="AV127" s="252"/>
      <c r="AW127" s="252"/>
      <c r="AX127" s="252"/>
      <c r="AY127" s="252"/>
      <c r="AZ127" s="252"/>
      <c r="BA127" s="252"/>
      <c r="BB127" s="252"/>
      <c r="BC127" s="252"/>
      <c r="BD127" s="252"/>
      <c r="BE127" s="252"/>
      <c r="BF127" s="252"/>
      <c r="BG127" s="252"/>
      <c r="BH127" s="252"/>
      <c r="BI127" s="252"/>
      <c r="BJ127" s="252"/>
      <c r="BK127" s="252"/>
      <c r="BL127" s="252"/>
      <c r="BM127" s="252"/>
      <c r="BN127" s="252"/>
      <c r="BO127" s="252"/>
      <c r="BP127" s="252"/>
      <c r="BQ127" s="252"/>
      <c r="BR127" s="252"/>
      <c r="BS127" s="252"/>
      <c r="BT127" s="252"/>
      <c r="BU127" s="252"/>
      <c r="BV127" s="252"/>
      <c r="BW127" s="252"/>
      <c r="BX127" s="252"/>
      <c r="BY127" s="252"/>
      <c r="BZ127" s="252"/>
      <c r="CA127" s="252"/>
      <c r="CB127" s="252"/>
      <c r="CC127" s="252"/>
      <c r="CD127" s="252"/>
      <c r="CE127" s="252"/>
      <c r="CF127" s="252"/>
      <c r="CG127" s="252"/>
      <c r="CH127" s="252"/>
      <c r="CI127" s="252"/>
      <c r="CJ127" s="252"/>
      <c r="CK127" s="252"/>
      <c r="CL127" s="252"/>
      <c r="CM127" s="252"/>
      <c r="CN127" s="252"/>
      <c r="CO127" s="252"/>
      <c r="CP127" s="252"/>
      <c r="CQ127" s="252"/>
      <c r="CR127" s="252"/>
      <c r="CS127" s="252"/>
      <c r="CT127" s="252"/>
      <c r="CU127" s="252"/>
      <c r="CV127" s="252"/>
      <c r="CW127" s="252"/>
      <c r="CX127" s="252"/>
      <c r="CY127" s="252"/>
      <c r="CZ127" s="252"/>
      <c r="DA127" s="252"/>
      <c r="DB127" s="252"/>
      <c r="DC127" s="252"/>
      <c r="DD127" s="252"/>
      <c r="DE127" s="252"/>
      <c r="DF127" s="252"/>
      <c r="DG127" s="252"/>
      <c r="DH127" s="252"/>
      <c r="DI127" s="252"/>
      <c r="DJ127" s="252"/>
      <c r="DK127" s="252"/>
      <c r="DL127" s="252"/>
      <c r="DM127" s="252"/>
      <c r="DN127" s="252"/>
      <c r="DO127" s="252"/>
      <c r="DP127" s="252"/>
      <c r="DQ127" s="252"/>
      <c r="DR127" s="252"/>
      <c r="DS127" s="252"/>
      <c r="DT127" s="252"/>
      <c r="DU127" s="252"/>
      <c r="DV127" s="252"/>
      <c r="DW127" s="252"/>
      <c r="DX127" s="252"/>
      <c r="DY127" s="252"/>
      <c r="DZ127" s="252"/>
      <c r="EA127" s="252"/>
      <c r="EB127" s="252"/>
      <c r="EC127" s="252"/>
      <c r="ED127" s="252"/>
      <c r="EE127" s="252"/>
      <c r="EF127" s="252"/>
      <c r="EG127" s="252"/>
      <c r="EH127" s="252"/>
      <c r="EI127" s="252"/>
      <c r="EJ127" s="252"/>
      <c r="EK127" s="252"/>
      <c r="EL127" s="252"/>
      <c r="EM127" s="252"/>
      <c r="EN127" s="252"/>
      <c r="EO127" s="252"/>
      <c r="EP127" s="252"/>
      <c r="EQ127" s="252"/>
      <c r="ER127" s="252"/>
      <c r="ES127" s="252"/>
      <c r="ET127" s="252"/>
      <c r="EU127" s="252"/>
      <c r="EV127" s="252"/>
      <c r="EW127" s="252"/>
      <c r="EX127" s="252"/>
      <c r="EY127" s="252"/>
      <c r="EZ127" s="252"/>
      <c r="FA127" s="252"/>
      <c r="FB127" s="252"/>
      <c r="FC127" s="252"/>
      <c r="FD127" s="252"/>
      <c r="FE127" s="252"/>
      <c r="FF127" s="252"/>
      <c r="FG127" s="252"/>
      <c r="FH127" s="252"/>
      <c r="FI127" s="252"/>
      <c r="FJ127" s="252"/>
      <c r="FK127" s="252"/>
      <c r="FL127" s="252"/>
      <c r="FM127" s="252"/>
      <c r="FN127" s="252"/>
      <c r="FO127" s="252"/>
      <c r="FP127" s="252"/>
      <c r="FQ127" s="252"/>
      <c r="FR127" s="252"/>
      <c r="FS127" s="252"/>
      <c r="FT127" s="252"/>
      <c r="FU127" s="252"/>
      <c r="FV127" s="252"/>
      <c r="FW127" s="252"/>
      <c r="FX127" s="252"/>
      <c r="FY127" s="252"/>
      <c r="FZ127" s="252"/>
      <c r="GA127" s="252"/>
      <c r="GB127" s="252"/>
      <c r="GC127" s="252"/>
      <c r="GD127" s="252"/>
      <c r="GE127" s="252"/>
      <c r="GF127" s="252"/>
      <c r="GG127" s="252"/>
      <c r="GH127" s="252"/>
      <c r="GI127" s="252"/>
      <c r="GJ127" s="252"/>
      <c r="GK127" s="252"/>
      <c r="GL127" s="252"/>
      <c r="GM127" s="252"/>
      <c r="GN127" s="252"/>
      <c r="GO127" s="252"/>
      <c r="GP127" s="252"/>
      <c r="GQ127" s="252"/>
      <c r="GR127" s="252"/>
      <c r="GS127" s="252"/>
      <c r="GT127" s="252"/>
      <c r="GU127" s="252"/>
      <c r="GV127" s="252"/>
      <c r="GW127" s="252"/>
      <c r="GX127" s="252"/>
      <c r="GY127" s="252"/>
      <c r="GZ127" s="252"/>
      <c r="HA127" s="252"/>
      <c r="HB127" s="252"/>
      <c r="HC127" s="252"/>
      <c r="HD127" s="252"/>
      <c r="HE127" s="252"/>
      <c r="HF127" s="252"/>
      <c r="HG127" s="252"/>
      <c r="HH127" s="252"/>
    </row>
    <row r="128" spans="1:216" s="272" customFormat="1">
      <c r="A128" s="252"/>
      <c r="B128" s="288"/>
      <c r="C128" s="289"/>
      <c r="D128" s="289"/>
      <c r="E128" s="289"/>
      <c r="F128" s="290"/>
      <c r="G128" s="290"/>
      <c r="H128" s="290"/>
      <c r="I128" s="290"/>
      <c r="J128" s="290"/>
      <c r="K128" s="291"/>
      <c r="L128" s="291"/>
      <c r="M128" s="291"/>
      <c r="N128" s="291"/>
      <c r="O128" s="291"/>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AK128" s="252"/>
      <c r="AL128" s="252"/>
      <c r="AM128" s="252"/>
      <c r="AN128" s="252"/>
      <c r="AO128" s="252"/>
      <c r="AP128" s="252"/>
      <c r="AQ128" s="252"/>
      <c r="AR128" s="252"/>
      <c r="AS128" s="252"/>
      <c r="AT128" s="252"/>
      <c r="AU128" s="252"/>
      <c r="AV128" s="252"/>
      <c r="AW128" s="252"/>
      <c r="AX128" s="252"/>
      <c r="AY128" s="252"/>
      <c r="AZ128" s="252"/>
      <c r="BA128" s="252"/>
      <c r="BB128" s="252"/>
      <c r="BC128" s="252"/>
      <c r="BD128" s="252"/>
      <c r="BE128" s="252"/>
      <c r="BF128" s="252"/>
      <c r="BG128" s="252"/>
      <c r="BH128" s="252"/>
      <c r="BI128" s="252"/>
      <c r="BJ128" s="252"/>
      <c r="BK128" s="252"/>
      <c r="BL128" s="252"/>
      <c r="BM128" s="252"/>
      <c r="BN128" s="252"/>
      <c r="BO128" s="252"/>
      <c r="BP128" s="252"/>
      <c r="BQ128" s="252"/>
      <c r="BR128" s="252"/>
      <c r="BS128" s="252"/>
      <c r="BT128" s="252"/>
      <c r="BU128" s="252"/>
      <c r="BV128" s="252"/>
      <c r="BW128" s="252"/>
      <c r="BX128" s="252"/>
      <c r="BY128" s="252"/>
      <c r="BZ128" s="252"/>
      <c r="CA128" s="252"/>
      <c r="CB128" s="252"/>
      <c r="CC128" s="252"/>
      <c r="CD128" s="252"/>
      <c r="CE128" s="252"/>
      <c r="CF128" s="252"/>
      <c r="CG128" s="252"/>
      <c r="CH128" s="252"/>
      <c r="CI128" s="252"/>
      <c r="CJ128" s="252"/>
      <c r="CK128" s="252"/>
      <c r="CL128" s="252"/>
      <c r="CM128" s="252"/>
      <c r="CN128" s="252"/>
      <c r="CO128" s="252"/>
      <c r="CP128" s="252"/>
      <c r="CQ128" s="252"/>
      <c r="CR128" s="252"/>
      <c r="CS128" s="252"/>
      <c r="CT128" s="252"/>
      <c r="CU128" s="252"/>
      <c r="CV128" s="252"/>
      <c r="CW128" s="252"/>
      <c r="CX128" s="252"/>
      <c r="CY128" s="252"/>
      <c r="CZ128" s="252"/>
      <c r="DA128" s="252"/>
      <c r="DB128" s="252"/>
      <c r="DC128" s="252"/>
      <c r="DD128" s="252"/>
      <c r="DE128" s="252"/>
      <c r="DF128" s="252"/>
      <c r="DG128" s="252"/>
      <c r="DH128" s="252"/>
      <c r="DI128" s="252"/>
      <c r="DJ128" s="252"/>
      <c r="DK128" s="252"/>
      <c r="DL128" s="252"/>
      <c r="DM128" s="252"/>
      <c r="DN128" s="252"/>
      <c r="DO128" s="252"/>
      <c r="DP128" s="252"/>
      <c r="DQ128" s="252"/>
      <c r="DR128" s="252"/>
      <c r="DS128" s="252"/>
      <c r="DT128" s="252"/>
      <c r="DU128" s="252"/>
      <c r="DV128" s="252"/>
      <c r="DW128" s="252"/>
      <c r="DX128" s="252"/>
      <c r="DY128" s="252"/>
      <c r="DZ128" s="252"/>
      <c r="EA128" s="252"/>
      <c r="EB128" s="252"/>
      <c r="EC128" s="252"/>
      <c r="ED128" s="252"/>
      <c r="EE128" s="252"/>
      <c r="EF128" s="252"/>
      <c r="EG128" s="252"/>
      <c r="EH128" s="252"/>
      <c r="EI128" s="252"/>
      <c r="EJ128" s="252"/>
      <c r="EK128" s="252"/>
      <c r="EL128" s="252"/>
      <c r="EM128" s="252"/>
      <c r="EN128" s="252"/>
      <c r="EO128" s="252"/>
      <c r="EP128" s="252"/>
      <c r="EQ128" s="252"/>
      <c r="ER128" s="252"/>
      <c r="ES128" s="252"/>
      <c r="ET128" s="252"/>
      <c r="EU128" s="252"/>
      <c r="EV128" s="252"/>
      <c r="EW128" s="252"/>
      <c r="EX128" s="252"/>
      <c r="EY128" s="252"/>
      <c r="EZ128" s="252"/>
      <c r="FA128" s="252"/>
      <c r="FB128" s="252"/>
      <c r="FC128" s="252"/>
      <c r="FD128" s="252"/>
      <c r="FE128" s="252"/>
      <c r="FF128" s="252"/>
      <c r="FG128" s="252"/>
      <c r="FH128" s="252"/>
      <c r="FI128" s="252"/>
      <c r="FJ128" s="252"/>
      <c r="FK128" s="252"/>
      <c r="FL128" s="252"/>
      <c r="FM128" s="252"/>
      <c r="FN128" s="252"/>
      <c r="FO128" s="252"/>
      <c r="FP128" s="252"/>
      <c r="FQ128" s="252"/>
      <c r="FR128" s="252"/>
      <c r="FS128" s="252"/>
      <c r="FT128" s="252"/>
      <c r="FU128" s="252"/>
      <c r="FV128" s="252"/>
      <c r="FW128" s="252"/>
      <c r="FX128" s="252"/>
      <c r="FY128" s="252"/>
      <c r="FZ128" s="252"/>
      <c r="GA128" s="252"/>
      <c r="GB128" s="252"/>
      <c r="GC128" s="252"/>
      <c r="GD128" s="252"/>
      <c r="GE128" s="252"/>
      <c r="GF128" s="252"/>
      <c r="GG128" s="252"/>
      <c r="GH128" s="252"/>
      <c r="GI128" s="252"/>
      <c r="GJ128" s="252"/>
      <c r="GK128" s="252"/>
      <c r="GL128" s="252"/>
      <c r="GM128" s="252"/>
      <c r="GN128" s="252"/>
      <c r="GO128" s="252"/>
      <c r="GP128" s="252"/>
      <c r="GQ128" s="252"/>
      <c r="GR128" s="252"/>
      <c r="GS128" s="252"/>
      <c r="GT128" s="252"/>
      <c r="GU128" s="252"/>
      <c r="GV128" s="252"/>
      <c r="GW128" s="252"/>
      <c r="GX128" s="252"/>
      <c r="GY128" s="252"/>
      <c r="GZ128" s="252"/>
      <c r="HA128" s="252"/>
      <c r="HB128" s="252"/>
      <c r="HC128" s="252"/>
      <c r="HD128" s="252"/>
      <c r="HE128" s="252"/>
      <c r="HF128" s="252"/>
      <c r="HG128" s="252"/>
      <c r="HH128" s="252"/>
    </row>
    <row r="129" spans="1:216" s="272" customFormat="1">
      <c r="A129" s="252"/>
      <c r="B129" s="288"/>
      <c r="C129" s="289"/>
      <c r="D129" s="289"/>
      <c r="E129" s="289"/>
      <c r="F129" s="290"/>
      <c r="G129" s="290"/>
      <c r="H129" s="290"/>
      <c r="I129" s="290"/>
      <c r="J129" s="290"/>
      <c r="K129" s="291"/>
      <c r="L129" s="291"/>
      <c r="M129" s="291"/>
      <c r="N129" s="291"/>
      <c r="O129" s="291"/>
      <c r="P129" s="252"/>
      <c r="Q129" s="252"/>
      <c r="R129" s="252"/>
      <c r="S129" s="252"/>
      <c r="T129" s="252"/>
      <c r="U129" s="252"/>
      <c r="V129" s="252"/>
      <c r="W129" s="252"/>
      <c r="X129" s="252"/>
      <c r="Y129" s="252"/>
      <c r="Z129" s="252"/>
      <c r="AA129" s="252"/>
      <c r="AB129" s="252"/>
      <c r="AC129" s="252"/>
      <c r="AD129" s="252"/>
      <c r="AE129" s="252"/>
      <c r="AF129" s="252"/>
      <c r="AG129" s="252"/>
      <c r="AH129" s="252"/>
      <c r="AI129" s="252"/>
      <c r="AJ129" s="252"/>
      <c r="AK129" s="252"/>
      <c r="AL129" s="252"/>
      <c r="AM129" s="252"/>
      <c r="AN129" s="252"/>
      <c r="AO129" s="252"/>
      <c r="AP129" s="252"/>
      <c r="AQ129" s="252"/>
      <c r="AR129" s="252"/>
      <c r="AS129" s="252"/>
      <c r="AT129" s="252"/>
      <c r="AU129" s="252"/>
      <c r="AV129" s="252"/>
      <c r="AW129" s="252"/>
      <c r="AX129" s="252"/>
      <c r="AY129" s="252"/>
      <c r="AZ129" s="252"/>
      <c r="BA129" s="252"/>
      <c r="BB129" s="252"/>
      <c r="BC129" s="252"/>
      <c r="BD129" s="252"/>
      <c r="BE129" s="252"/>
      <c r="BF129" s="252"/>
      <c r="BG129" s="252"/>
      <c r="BH129" s="252"/>
      <c r="BI129" s="252"/>
      <c r="BJ129" s="252"/>
      <c r="BK129" s="252"/>
      <c r="BL129" s="252"/>
      <c r="BM129" s="252"/>
      <c r="BN129" s="252"/>
      <c r="BO129" s="252"/>
      <c r="BP129" s="252"/>
      <c r="BQ129" s="252"/>
      <c r="BR129" s="252"/>
      <c r="BS129" s="252"/>
      <c r="BT129" s="252"/>
      <c r="BU129" s="252"/>
      <c r="BV129" s="252"/>
      <c r="BW129" s="252"/>
      <c r="BX129" s="252"/>
      <c r="BY129" s="252"/>
      <c r="BZ129" s="25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52"/>
      <c r="DQ129" s="252"/>
      <c r="DR129" s="252"/>
      <c r="DS129" s="252"/>
      <c r="DT129" s="252"/>
      <c r="DU129" s="252"/>
      <c r="DV129" s="252"/>
      <c r="DW129" s="252"/>
      <c r="DX129" s="252"/>
      <c r="DY129" s="252"/>
      <c r="DZ129" s="252"/>
      <c r="EA129" s="252"/>
      <c r="EB129" s="252"/>
      <c r="EC129" s="252"/>
      <c r="ED129" s="252"/>
      <c r="EE129" s="252"/>
      <c r="EF129" s="252"/>
      <c r="EG129" s="252"/>
      <c r="EH129" s="252"/>
      <c r="EI129" s="252"/>
      <c r="EJ129" s="252"/>
      <c r="EK129" s="252"/>
      <c r="EL129" s="252"/>
      <c r="EM129" s="252"/>
      <c r="EN129" s="252"/>
      <c r="EO129" s="252"/>
      <c r="EP129" s="252"/>
      <c r="EQ129" s="252"/>
      <c r="ER129" s="252"/>
      <c r="ES129" s="252"/>
      <c r="ET129" s="252"/>
      <c r="EU129" s="252"/>
      <c r="EV129" s="252"/>
      <c r="EW129" s="252"/>
      <c r="EX129" s="252"/>
      <c r="EY129" s="252"/>
      <c r="EZ129" s="252"/>
      <c r="FA129" s="252"/>
      <c r="FB129" s="252"/>
      <c r="FC129" s="252"/>
      <c r="FD129" s="252"/>
      <c r="FE129" s="252"/>
      <c r="FF129" s="252"/>
      <c r="FG129" s="252"/>
      <c r="FH129" s="252"/>
      <c r="FI129" s="252"/>
      <c r="FJ129" s="252"/>
      <c r="FK129" s="252"/>
      <c r="FL129" s="252"/>
      <c r="FM129" s="252"/>
      <c r="FN129" s="252"/>
      <c r="FO129" s="252"/>
      <c r="FP129" s="252"/>
      <c r="FQ129" s="252"/>
      <c r="FR129" s="252"/>
      <c r="FS129" s="252"/>
      <c r="FT129" s="252"/>
      <c r="FU129" s="252"/>
      <c r="FV129" s="252"/>
      <c r="FW129" s="252"/>
      <c r="FX129" s="252"/>
      <c r="FY129" s="252"/>
      <c r="FZ129" s="252"/>
      <c r="GA129" s="252"/>
      <c r="GB129" s="252"/>
      <c r="GC129" s="252"/>
      <c r="GD129" s="252"/>
      <c r="GE129" s="252"/>
      <c r="GF129" s="252"/>
      <c r="GG129" s="252"/>
      <c r="GH129" s="252"/>
      <c r="GI129" s="252"/>
      <c r="GJ129" s="252"/>
      <c r="GK129" s="252"/>
      <c r="GL129" s="252"/>
      <c r="GM129" s="252"/>
      <c r="GN129" s="252"/>
      <c r="GO129" s="252"/>
      <c r="GP129" s="252"/>
      <c r="GQ129" s="252"/>
      <c r="GR129" s="252"/>
      <c r="GS129" s="252"/>
      <c r="GT129" s="252"/>
      <c r="GU129" s="252"/>
      <c r="GV129" s="252"/>
      <c r="GW129" s="252"/>
      <c r="GX129" s="252"/>
      <c r="GY129" s="252"/>
      <c r="GZ129" s="252"/>
      <c r="HA129" s="252"/>
      <c r="HB129" s="252"/>
      <c r="HC129" s="252"/>
      <c r="HD129" s="252"/>
      <c r="HE129" s="252"/>
      <c r="HF129" s="252"/>
      <c r="HG129" s="252"/>
      <c r="HH129" s="252"/>
    </row>
    <row r="130" spans="1:216" s="272" customFormat="1">
      <c r="A130" s="252"/>
      <c r="B130" s="288"/>
      <c r="C130" s="289"/>
      <c r="D130" s="289"/>
      <c r="E130" s="289"/>
      <c r="F130" s="290"/>
      <c r="G130" s="290"/>
      <c r="H130" s="290"/>
      <c r="I130" s="290"/>
      <c r="J130" s="290"/>
      <c r="K130" s="291"/>
      <c r="L130" s="291"/>
      <c r="M130" s="291"/>
      <c r="N130" s="291"/>
      <c r="O130" s="291"/>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2"/>
      <c r="AY130" s="252"/>
      <c r="AZ130" s="252"/>
      <c r="BA130" s="252"/>
      <c r="BB130" s="252"/>
      <c r="BC130" s="252"/>
      <c r="BD130" s="252"/>
      <c r="BE130" s="252"/>
      <c r="BF130" s="252"/>
      <c r="BG130" s="252"/>
      <c r="BH130" s="252"/>
      <c r="BI130" s="252"/>
      <c r="BJ130" s="252"/>
      <c r="BK130" s="252"/>
      <c r="BL130" s="252"/>
      <c r="BM130" s="252"/>
      <c r="BN130" s="252"/>
      <c r="BO130" s="252"/>
      <c r="BP130" s="252"/>
      <c r="BQ130" s="252"/>
      <c r="BR130" s="252"/>
      <c r="BS130" s="252"/>
      <c r="BT130" s="252"/>
      <c r="BU130" s="252"/>
      <c r="BV130" s="252"/>
      <c r="BW130" s="252"/>
      <c r="BX130" s="252"/>
      <c r="BY130" s="252"/>
      <c r="BZ130" s="25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52"/>
      <c r="DQ130" s="252"/>
      <c r="DR130" s="252"/>
      <c r="DS130" s="252"/>
      <c r="DT130" s="252"/>
      <c r="DU130" s="252"/>
      <c r="DV130" s="252"/>
      <c r="DW130" s="252"/>
      <c r="DX130" s="252"/>
      <c r="DY130" s="252"/>
      <c r="DZ130" s="252"/>
      <c r="EA130" s="252"/>
      <c r="EB130" s="252"/>
      <c r="EC130" s="252"/>
      <c r="ED130" s="252"/>
      <c r="EE130" s="252"/>
      <c r="EF130" s="252"/>
      <c r="EG130" s="252"/>
      <c r="EH130" s="252"/>
      <c r="EI130" s="252"/>
      <c r="EJ130" s="252"/>
      <c r="EK130" s="252"/>
      <c r="EL130" s="252"/>
      <c r="EM130" s="252"/>
      <c r="EN130" s="252"/>
      <c r="EO130" s="252"/>
      <c r="EP130" s="252"/>
      <c r="EQ130" s="252"/>
      <c r="ER130" s="252"/>
      <c r="ES130" s="252"/>
      <c r="ET130" s="252"/>
      <c r="EU130" s="252"/>
      <c r="EV130" s="252"/>
      <c r="EW130" s="252"/>
      <c r="EX130" s="252"/>
      <c r="EY130" s="252"/>
      <c r="EZ130" s="252"/>
      <c r="FA130" s="252"/>
      <c r="FB130" s="252"/>
      <c r="FC130" s="252"/>
      <c r="FD130" s="252"/>
      <c r="FE130" s="252"/>
      <c r="FF130" s="252"/>
      <c r="FG130" s="252"/>
      <c r="FH130" s="252"/>
      <c r="FI130" s="252"/>
      <c r="FJ130" s="252"/>
      <c r="FK130" s="252"/>
      <c r="FL130" s="252"/>
      <c r="FM130" s="252"/>
      <c r="FN130" s="252"/>
      <c r="FO130" s="252"/>
      <c r="FP130" s="252"/>
      <c r="FQ130" s="252"/>
      <c r="FR130" s="252"/>
      <c r="FS130" s="252"/>
      <c r="FT130" s="252"/>
      <c r="FU130" s="252"/>
      <c r="FV130" s="252"/>
      <c r="FW130" s="252"/>
      <c r="FX130" s="252"/>
      <c r="FY130" s="252"/>
      <c r="FZ130" s="252"/>
      <c r="GA130" s="252"/>
      <c r="GB130" s="252"/>
      <c r="GC130" s="252"/>
      <c r="GD130" s="252"/>
      <c r="GE130" s="252"/>
      <c r="GF130" s="252"/>
      <c r="GG130" s="252"/>
      <c r="GH130" s="252"/>
      <c r="GI130" s="252"/>
      <c r="GJ130" s="252"/>
      <c r="GK130" s="252"/>
      <c r="GL130" s="252"/>
      <c r="GM130" s="252"/>
      <c r="GN130" s="252"/>
      <c r="GO130" s="252"/>
      <c r="GP130" s="252"/>
      <c r="GQ130" s="252"/>
      <c r="GR130" s="252"/>
      <c r="GS130" s="252"/>
      <c r="GT130" s="252"/>
      <c r="GU130" s="252"/>
      <c r="GV130" s="252"/>
      <c r="GW130" s="252"/>
      <c r="GX130" s="252"/>
      <c r="GY130" s="252"/>
      <c r="GZ130" s="252"/>
      <c r="HA130" s="252"/>
      <c r="HB130" s="252"/>
      <c r="HC130" s="252"/>
      <c r="HD130" s="252"/>
      <c r="HE130" s="252"/>
      <c r="HF130" s="252"/>
      <c r="HG130" s="252"/>
      <c r="HH130" s="252"/>
    </row>
    <row r="131" spans="1:216" s="272" customFormat="1">
      <c r="A131" s="252"/>
      <c r="B131" s="288"/>
      <c r="C131" s="289"/>
      <c r="D131" s="289"/>
      <c r="E131" s="289"/>
      <c r="F131" s="290"/>
      <c r="G131" s="290"/>
      <c r="H131" s="290"/>
      <c r="I131" s="290"/>
      <c r="J131" s="290"/>
      <c r="K131" s="291"/>
      <c r="L131" s="291"/>
      <c r="M131" s="291"/>
      <c r="N131" s="291"/>
      <c r="O131" s="291"/>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AK131" s="252"/>
      <c r="AL131" s="252"/>
      <c r="AM131" s="252"/>
      <c r="AN131" s="252"/>
      <c r="AO131" s="252"/>
      <c r="AP131" s="252"/>
      <c r="AQ131" s="252"/>
      <c r="AR131" s="252"/>
      <c r="AS131" s="252"/>
      <c r="AT131" s="252"/>
      <c r="AU131" s="252"/>
      <c r="AV131" s="252"/>
      <c r="AW131" s="252"/>
      <c r="AX131" s="252"/>
      <c r="AY131" s="252"/>
      <c r="AZ131" s="252"/>
      <c r="BA131" s="252"/>
      <c r="BB131" s="252"/>
      <c r="BC131" s="252"/>
      <c r="BD131" s="252"/>
      <c r="BE131" s="252"/>
      <c r="BF131" s="252"/>
      <c r="BG131" s="252"/>
      <c r="BH131" s="252"/>
      <c r="BI131" s="252"/>
      <c r="BJ131" s="252"/>
      <c r="BK131" s="252"/>
      <c r="BL131" s="252"/>
      <c r="BM131" s="252"/>
      <c r="BN131" s="252"/>
      <c r="BO131" s="252"/>
      <c r="BP131" s="252"/>
      <c r="BQ131" s="252"/>
      <c r="BR131" s="252"/>
      <c r="BS131" s="252"/>
      <c r="BT131" s="252"/>
      <c r="BU131" s="252"/>
      <c r="BV131" s="252"/>
      <c r="BW131" s="252"/>
      <c r="BX131" s="252"/>
      <c r="BY131" s="252"/>
      <c r="BZ131" s="25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52"/>
      <c r="DQ131" s="252"/>
      <c r="DR131" s="252"/>
      <c r="DS131" s="252"/>
      <c r="DT131" s="252"/>
      <c r="DU131" s="252"/>
      <c r="DV131" s="252"/>
      <c r="DW131" s="252"/>
      <c r="DX131" s="252"/>
      <c r="DY131" s="252"/>
      <c r="DZ131" s="252"/>
      <c r="EA131" s="252"/>
      <c r="EB131" s="252"/>
      <c r="EC131" s="252"/>
      <c r="ED131" s="252"/>
      <c r="EE131" s="252"/>
      <c r="EF131" s="252"/>
      <c r="EG131" s="252"/>
      <c r="EH131" s="252"/>
      <c r="EI131" s="252"/>
      <c r="EJ131" s="252"/>
      <c r="EK131" s="252"/>
      <c r="EL131" s="252"/>
      <c r="EM131" s="252"/>
      <c r="EN131" s="252"/>
      <c r="EO131" s="252"/>
      <c r="EP131" s="252"/>
      <c r="EQ131" s="252"/>
      <c r="ER131" s="252"/>
      <c r="ES131" s="252"/>
      <c r="ET131" s="252"/>
      <c r="EU131" s="252"/>
      <c r="EV131" s="252"/>
      <c r="EW131" s="252"/>
      <c r="EX131" s="252"/>
      <c r="EY131" s="252"/>
      <c r="EZ131" s="252"/>
      <c r="FA131" s="252"/>
      <c r="FB131" s="252"/>
      <c r="FC131" s="252"/>
      <c r="FD131" s="252"/>
      <c r="FE131" s="252"/>
      <c r="FF131" s="252"/>
      <c r="FG131" s="252"/>
      <c r="FH131" s="252"/>
      <c r="FI131" s="252"/>
      <c r="FJ131" s="252"/>
      <c r="FK131" s="252"/>
      <c r="FL131" s="252"/>
      <c r="FM131" s="252"/>
      <c r="FN131" s="252"/>
      <c r="FO131" s="252"/>
      <c r="FP131" s="252"/>
      <c r="FQ131" s="252"/>
      <c r="FR131" s="252"/>
      <c r="FS131" s="252"/>
      <c r="FT131" s="252"/>
      <c r="FU131" s="252"/>
      <c r="FV131" s="252"/>
      <c r="FW131" s="252"/>
      <c r="FX131" s="252"/>
      <c r="FY131" s="252"/>
      <c r="FZ131" s="252"/>
      <c r="GA131" s="252"/>
      <c r="GB131" s="252"/>
      <c r="GC131" s="252"/>
      <c r="GD131" s="252"/>
      <c r="GE131" s="252"/>
      <c r="GF131" s="252"/>
      <c r="GG131" s="252"/>
      <c r="GH131" s="252"/>
      <c r="GI131" s="252"/>
      <c r="GJ131" s="252"/>
      <c r="GK131" s="252"/>
      <c r="GL131" s="252"/>
      <c r="GM131" s="252"/>
      <c r="GN131" s="252"/>
      <c r="GO131" s="252"/>
      <c r="GP131" s="252"/>
      <c r="GQ131" s="252"/>
      <c r="GR131" s="252"/>
      <c r="GS131" s="252"/>
      <c r="GT131" s="252"/>
      <c r="GU131" s="252"/>
      <c r="GV131" s="252"/>
      <c r="GW131" s="252"/>
      <c r="GX131" s="252"/>
      <c r="GY131" s="252"/>
      <c r="GZ131" s="252"/>
      <c r="HA131" s="252"/>
      <c r="HB131" s="252"/>
      <c r="HC131" s="252"/>
      <c r="HD131" s="252"/>
      <c r="HE131" s="252"/>
      <c r="HF131" s="252"/>
      <c r="HG131" s="252"/>
      <c r="HH131" s="252"/>
    </row>
    <row r="132" spans="1:216" s="272" customFormat="1">
      <c r="A132" s="252"/>
      <c r="B132" s="288"/>
      <c r="C132" s="289"/>
      <c r="D132" s="289"/>
      <c r="E132" s="289"/>
      <c r="F132" s="290"/>
      <c r="G132" s="290"/>
      <c r="H132" s="290"/>
      <c r="I132" s="290"/>
      <c r="J132" s="290"/>
      <c r="K132" s="291"/>
      <c r="L132" s="291"/>
      <c r="M132" s="291"/>
      <c r="N132" s="291"/>
      <c r="O132" s="291"/>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2"/>
      <c r="BT132" s="252"/>
      <c r="BU132" s="252"/>
      <c r="BV132" s="252"/>
      <c r="BW132" s="252"/>
      <c r="BX132" s="252"/>
      <c r="BY132" s="252"/>
      <c r="BZ132" s="252"/>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52"/>
      <c r="DQ132" s="252"/>
      <c r="DR132" s="252"/>
      <c r="DS132" s="252"/>
      <c r="DT132" s="252"/>
      <c r="DU132" s="252"/>
      <c r="DV132" s="252"/>
      <c r="DW132" s="252"/>
      <c r="DX132" s="252"/>
      <c r="DY132" s="252"/>
      <c r="DZ132" s="252"/>
      <c r="EA132" s="252"/>
      <c r="EB132" s="252"/>
      <c r="EC132" s="252"/>
      <c r="ED132" s="252"/>
      <c r="EE132" s="252"/>
      <c r="EF132" s="252"/>
      <c r="EG132" s="252"/>
      <c r="EH132" s="252"/>
      <c r="EI132" s="252"/>
      <c r="EJ132" s="252"/>
      <c r="EK132" s="252"/>
      <c r="EL132" s="252"/>
      <c r="EM132" s="252"/>
      <c r="EN132" s="252"/>
      <c r="EO132" s="252"/>
      <c r="EP132" s="252"/>
      <c r="EQ132" s="252"/>
      <c r="ER132" s="252"/>
      <c r="ES132" s="252"/>
      <c r="ET132" s="252"/>
      <c r="EU132" s="252"/>
      <c r="EV132" s="252"/>
      <c r="EW132" s="252"/>
      <c r="EX132" s="252"/>
      <c r="EY132" s="252"/>
      <c r="EZ132" s="252"/>
      <c r="FA132" s="252"/>
      <c r="FB132" s="252"/>
      <c r="FC132" s="252"/>
      <c r="FD132" s="252"/>
      <c r="FE132" s="252"/>
      <c r="FF132" s="252"/>
      <c r="FG132" s="252"/>
      <c r="FH132" s="252"/>
      <c r="FI132" s="252"/>
      <c r="FJ132" s="252"/>
      <c r="FK132" s="252"/>
      <c r="FL132" s="252"/>
      <c r="FM132" s="252"/>
      <c r="FN132" s="252"/>
      <c r="FO132" s="252"/>
      <c r="FP132" s="252"/>
      <c r="FQ132" s="252"/>
      <c r="FR132" s="252"/>
      <c r="FS132" s="252"/>
      <c r="FT132" s="252"/>
      <c r="FU132" s="252"/>
      <c r="FV132" s="252"/>
      <c r="FW132" s="252"/>
      <c r="FX132" s="252"/>
      <c r="FY132" s="252"/>
      <c r="FZ132" s="252"/>
      <c r="GA132" s="252"/>
      <c r="GB132" s="252"/>
      <c r="GC132" s="252"/>
      <c r="GD132" s="252"/>
      <c r="GE132" s="252"/>
      <c r="GF132" s="252"/>
      <c r="GG132" s="252"/>
      <c r="GH132" s="252"/>
      <c r="GI132" s="252"/>
      <c r="GJ132" s="252"/>
      <c r="GK132" s="252"/>
      <c r="GL132" s="252"/>
      <c r="GM132" s="252"/>
      <c r="GN132" s="252"/>
      <c r="GO132" s="252"/>
      <c r="GP132" s="252"/>
      <c r="GQ132" s="252"/>
      <c r="GR132" s="252"/>
      <c r="GS132" s="252"/>
      <c r="GT132" s="252"/>
      <c r="GU132" s="252"/>
      <c r="GV132" s="252"/>
      <c r="GW132" s="252"/>
      <c r="GX132" s="252"/>
      <c r="GY132" s="252"/>
      <c r="GZ132" s="252"/>
      <c r="HA132" s="252"/>
      <c r="HB132" s="252"/>
      <c r="HC132" s="252"/>
      <c r="HD132" s="252"/>
      <c r="HE132" s="252"/>
      <c r="HF132" s="252"/>
      <c r="HG132" s="252"/>
      <c r="HH132" s="252"/>
    </row>
    <row r="133" spans="1:216" s="272" customFormat="1">
      <c r="A133" s="252"/>
      <c r="B133" s="288"/>
      <c r="C133" s="289"/>
      <c r="D133" s="289"/>
      <c r="E133" s="289"/>
      <c r="F133" s="290"/>
      <c r="G133" s="290"/>
      <c r="H133" s="290"/>
      <c r="I133" s="290"/>
      <c r="J133" s="290"/>
      <c r="K133" s="291"/>
      <c r="L133" s="291"/>
      <c r="M133" s="291"/>
      <c r="N133" s="291"/>
      <c r="O133" s="291"/>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252"/>
      <c r="BL133" s="252"/>
      <c r="BM133" s="252"/>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52"/>
      <c r="DQ133" s="252"/>
      <c r="DR133" s="252"/>
      <c r="DS133" s="252"/>
      <c r="DT133" s="252"/>
      <c r="DU133" s="252"/>
      <c r="DV133" s="252"/>
      <c r="DW133" s="252"/>
      <c r="DX133" s="252"/>
      <c r="DY133" s="252"/>
      <c r="DZ133" s="252"/>
      <c r="EA133" s="252"/>
      <c r="EB133" s="252"/>
      <c r="EC133" s="252"/>
      <c r="ED133" s="252"/>
      <c r="EE133" s="252"/>
      <c r="EF133" s="252"/>
      <c r="EG133" s="252"/>
      <c r="EH133" s="252"/>
      <c r="EI133" s="252"/>
      <c r="EJ133" s="252"/>
      <c r="EK133" s="252"/>
      <c r="EL133" s="252"/>
      <c r="EM133" s="252"/>
      <c r="EN133" s="252"/>
      <c r="EO133" s="252"/>
      <c r="EP133" s="252"/>
      <c r="EQ133" s="252"/>
      <c r="ER133" s="252"/>
      <c r="ES133" s="252"/>
      <c r="ET133" s="252"/>
      <c r="EU133" s="252"/>
      <c r="EV133" s="252"/>
      <c r="EW133" s="252"/>
      <c r="EX133" s="252"/>
      <c r="EY133" s="252"/>
      <c r="EZ133" s="252"/>
      <c r="FA133" s="252"/>
      <c r="FB133" s="252"/>
      <c r="FC133" s="252"/>
      <c r="FD133" s="252"/>
      <c r="FE133" s="252"/>
      <c r="FF133" s="252"/>
      <c r="FG133" s="252"/>
      <c r="FH133" s="252"/>
      <c r="FI133" s="252"/>
      <c r="FJ133" s="252"/>
      <c r="FK133" s="252"/>
      <c r="FL133" s="252"/>
      <c r="FM133" s="252"/>
      <c r="FN133" s="252"/>
      <c r="FO133" s="252"/>
      <c r="FP133" s="252"/>
      <c r="FQ133" s="252"/>
      <c r="FR133" s="252"/>
      <c r="FS133" s="252"/>
      <c r="FT133" s="252"/>
      <c r="FU133" s="252"/>
      <c r="FV133" s="252"/>
      <c r="FW133" s="252"/>
      <c r="FX133" s="252"/>
      <c r="FY133" s="252"/>
      <c r="FZ133" s="252"/>
      <c r="GA133" s="252"/>
      <c r="GB133" s="252"/>
      <c r="GC133" s="252"/>
      <c r="GD133" s="252"/>
      <c r="GE133" s="252"/>
      <c r="GF133" s="252"/>
      <c r="GG133" s="252"/>
      <c r="GH133" s="252"/>
      <c r="GI133" s="252"/>
      <c r="GJ133" s="252"/>
      <c r="GK133" s="252"/>
      <c r="GL133" s="252"/>
      <c r="GM133" s="252"/>
      <c r="GN133" s="252"/>
      <c r="GO133" s="252"/>
      <c r="GP133" s="252"/>
      <c r="GQ133" s="252"/>
      <c r="GR133" s="252"/>
      <c r="GS133" s="252"/>
      <c r="GT133" s="252"/>
      <c r="GU133" s="252"/>
      <c r="GV133" s="252"/>
      <c r="GW133" s="252"/>
      <c r="GX133" s="252"/>
      <c r="GY133" s="252"/>
      <c r="GZ133" s="252"/>
      <c r="HA133" s="252"/>
      <c r="HB133" s="252"/>
      <c r="HC133" s="252"/>
      <c r="HD133" s="252"/>
      <c r="HE133" s="252"/>
      <c r="HF133" s="252"/>
      <c r="HG133" s="252"/>
      <c r="HH133" s="252"/>
    </row>
    <row r="134" spans="1:216" s="272" customFormat="1">
      <c r="A134" s="252"/>
      <c r="B134" s="288"/>
      <c r="C134" s="289"/>
      <c r="D134" s="289"/>
      <c r="E134" s="289"/>
      <c r="F134" s="290"/>
      <c r="G134" s="290"/>
      <c r="H134" s="290"/>
      <c r="I134" s="290"/>
      <c r="J134" s="290"/>
      <c r="K134" s="291"/>
      <c r="L134" s="291"/>
      <c r="M134" s="291"/>
      <c r="N134" s="291"/>
      <c r="O134" s="291"/>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52"/>
      <c r="AV134" s="252"/>
      <c r="AW134" s="252"/>
      <c r="AX134" s="252"/>
      <c r="AY134" s="252"/>
      <c r="AZ134" s="252"/>
      <c r="BA134" s="252"/>
      <c r="BB134" s="252"/>
      <c r="BC134" s="252"/>
      <c r="BD134" s="252"/>
      <c r="BE134" s="252"/>
      <c r="BF134" s="252"/>
      <c r="BG134" s="252"/>
      <c r="BH134" s="252"/>
      <c r="BI134" s="252"/>
      <c r="BJ134" s="252"/>
      <c r="BK134" s="252"/>
      <c r="BL134" s="252"/>
      <c r="BM134" s="252"/>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52"/>
      <c r="DQ134" s="252"/>
      <c r="DR134" s="252"/>
      <c r="DS134" s="252"/>
      <c r="DT134" s="252"/>
      <c r="DU134" s="252"/>
      <c r="DV134" s="252"/>
      <c r="DW134" s="252"/>
      <c r="DX134" s="252"/>
      <c r="DY134" s="252"/>
      <c r="DZ134" s="252"/>
      <c r="EA134" s="252"/>
      <c r="EB134" s="252"/>
      <c r="EC134" s="252"/>
      <c r="ED134" s="252"/>
      <c r="EE134" s="252"/>
      <c r="EF134" s="252"/>
      <c r="EG134" s="252"/>
      <c r="EH134" s="252"/>
      <c r="EI134" s="252"/>
      <c r="EJ134" s="252"/>
      <c r="EK134" s="252"/>
      <c r="EL134" s="252"/>
      <c r="EM134" s="252"/>
      <c r="EN134" s="252"/>
      <c r="EO134" s="252"/>
      <c r="EP134" s="252"/>
      <c r="EQ134" s="252"/>
      <c r="ER134" s="252"/>
      <c r="ES134" s="252"/>
      <c r="ET134" s="252"/>
      <c r="EU134" s="252"/>
      <c r="EV134" s="252"/>
      <c r="EW134" s="252"/>
      <c r="EX134" s="252"/>
      <c r="EY134" s="252"/>
      <c r="EZ134" s="252"/>
      <c r="FA134" s="252"/>
      <c r="FB134" s="252"/>
      <c r="FC134" s="252"/>
      <c r="FD134" s="252"/>
      <c r="FE134" s="252"/>
      <c r="FF134" s="252"/>
      <c r="FG134" s="252"/>
      <c r="FH134" s="252"/>
      <c r="FI134" s="252"/>
      <c r="FJ134" s="252"/>
      <c r="FK134" s="252"/>
      <c r="FL134" s="252"/>
      <c r="FM134" s="252"/>
      <c r="FN134" s="252"/>
      <c r="FO134" s="252"/>
      <c r="FP134" s="252"/>
      <c r="FQ134" s="252"/>
      <c r="FR134" s="252"/>
      <c r="FS134" s="252"/>
      <c r="FT134" s="252"/>
      <c r="FU134" s="252"/>
      <c r="FV134" s="252"/>
      <c r="FW134" s="252"/>
      <c r="FX134" s="252"/>
      <c r="FY134" s="252"/>
      <c r="FZ134" s="252"/>
      <c r="GA134" s="252"/>
      <c r="GB134" s="252"/>
      <c r="GC134" s="252"/>
      <c r="GD134" s="252"/>
      <c r="GE134" s="252"/>
      <c r="GF134" s="252"/>
      <c r="GG134" s="252"/>
      <c r="GH134" s="252"/>
      <c r="GI134" s="252"/>
      <c r="GJ134" s="252"/>
      <c r="GK134" s="252"/>
      <c r="GL134" s="252"/>
      <c r="GM134" s="252"/>
      <c r="GN134" s="252"/>
      <c r="GO134" s="252"/>
      <c r="GP134" s="252"/>
      <c r="GQ134" s="252"/>
      <c r="GR134" s="252"/>
      <c r="GS134" s="252"/>
      <c r="GT134" s="252"/>
      <c r="GU134" s="252"/>
      <c r="GV134" s="252"/>
      <c r="GW134" s="252"/>
      <c r="GX134" s="252"/>
      <c r="GY134" s="252"/>
      <c r="GZ134" s="252"/>
      <c r="HA134" s="252"/>
      <c r="HB134" s="252"/>
      <c r="HC134" s="252"/>
      <c r="HD134" s="252"/>
      <c r="HE134" s="252"/>
      <c r="HF134" s="252"/>
      <c r="HG134" s="252"/>
      <c r="HH134" s="252"/>
    </row>
    <row r="135" spans="1:216" s="272" customFormat="1">
      <c r="A135" s="252"/>
      <c r="B135" s="288"/>
      <c r="C135" s="289"/>
      <c r="D135" s="289"/>
      <c r="E135" s="289"/>
      <c r="F135" s="290"/>
      <c r="G135" s="290"/>
      <c r="H135" s="290"/>
      <c r="I135" s="290"/>
      <c r="J135" s="290"/>
      <c r="K135" s="291"/>
      <c r="L135" s="291"/>
      <c r="M135" s="291"/>
      <c r="N135" s="291"/>
      <c r="O135" s="291"/>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252"/>
      <c r="AL135" s="252"/>
      <c r="AM135" s="252"/>
      <c r="AN135" s="252"/>
      <c r="AO135" s="252"/>
      <c r="AP135" s="252"/>
      <c r="AQ135" s="252"/>
      <c r="AR135" s="252"/>
      <c r="AS135" s="252"/>
      <c r="AT135" s="25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c r="EA135" s="252"/>
      <c r="EB135" s="252"/>
      <c r="EC135" s="252"/>
      <c r="ED135" s="252"/>
      <c r="EE135" s="252"/>
      <c r="EF135" s="252"/>
      <c r="EG135" s="252"/>
      <c r="EH135" s="252"/>
      <c r="EI135" s="252"/>
      <c r="EJ135" s="252"/>
      <c r="EK135" s="252"/>
      <c r="EL135" s="252"/>
      <c r="EM135" s="252"/>
      <c r="EN135" s="252"/>
      <c r="EO135" s="252"/>
      <c r="EP135" s="252"/>
      <c r="EQ135" s="252"/>
      <c r="ER135" s="252"/>
      <c r="ES135" s="252"/>
      <c r="ET135" s="252"/>
      <c r="EU135" s="252"/>
      <c r="EV135" s="252"/>
      <c r="EW135" s="252"/>
      <c r="EX135" s="252"/>
      <c r="EY135" s="252"/>
      <c r="EZ135" s="252"/>
      <c r="FA135" s="252"/>
      <c r="FB135" s="252"/>
      <c r="FC135" s="252"/>
      <c r="FD135" s="252"/>
      <c r="FE135" s="252"/>
      <c r="FF135" s="252"/>
      <c r="FG135" s="252"/>
      <c r="FH135" s="252"/>
      <c r="FI135" s="252"/>
      <c r="FJ135" s="252"/>
      <c r="FK135" s="252"/>
      <c r="FL135" s="252"/>
      <c r="FM135" s="252"/>
      <c r="FN135" s="252"/>
      <c r="FO135" s="252"/>
      <c r="FP135" s="252"/>
      <c r="FQ135" s="252"/>
      <c r="FR135" s="252"/>
      <c r="FS135" s="252"/>
      <c r="FT135" s="252"/>
      <c r="FU135" s="252"/>
      <c r="FV135" s="252"/>
      <c r="FW135" s="252"/>
      <c r="FX135" s="252"/>
      <c r="FY135" s="252"/>
      <c r="FZ135" s="252"/>
      <c r="GA135" s="252"/>
      <c r="GB135" s="252"/>
      <c r="GC135" s="252"/>
      <c r="GD135" s="252"/>
      <c r="GE135" s="252"/>
      <c r="GF135" s="252"/>
      <c r="GG135" s="252"/>
      <c r="GH135" s="252"/>
      <c r="GI135" s="252"/>
      <c r="GJ135" s="252"/>
      <c r="GK135" s="252"/>
      <c r="GL135" s="252"/>
      <c r="GM135" s="252"/>
      <c r="GN135" s="252"/>
      <c r="GO135" s="252"/>
      <c r="GP135" s="252"/>
      <c r="GQ135" s="252"/>
      <c r="GR135" s="252"/>
      <c r="GS135" s="252"/>
      <c r="GT135" s="252"/>
      <c r="GU135" s="252"/>
      <c r="GV135" s="252"/>
      <c r="GW135" s="252"/>
      <c r="GX135" s="252"/>
      <c r="GY135" s="252"/>
      <c r="GZ135" s="252"/>
      <c r="HA135" s="252"/>
      <c r="HB135" s="252"/>
      <c r="HC135" s="252"/>
      <c r="HD135" s="252"/>
      <c r="HE135" s="252"/>
      <c r="HF135" s="252"/>
      <c r="HG135" s="252"/>
      <c r="HH135" s="252"/>
    </row>
    <row r="136" spans="1:216" s="272" customFormat="1">
      <c r="A136" s="252"/>
      <c r="B136" s="288"/>
      <c r="C136" s="289"/>
      <c r="D136" s="289"/>
      <c r="E136" s="289"/>
      <c r="F136" s="290"/>
      <c r="G136" s="290"/>
      <c r="H136" s="290"/>
      <c r="I136" s="290"/>
      <c r="J136" s="290"/>
      <c r="K136" s="291"/>
      <c r="L136" s="291"/>
      <c r="M136" s="291"/>
      <c r="N136" s="291"/>
      <c r="O136" s="291"/>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AK136" s="252"/>
      <c r="AL136" s="252"/>
      <c r="AM136" s="252"/>
      <c r="AN136" s="252"/>
      <c r="AO136" s="252"/>
      <c r="AP136" s="252"/>
      <c r="AQ136" s="252"/>
      <c r="AR136" s="252"/>
      <c r="AS136" s="252"/>
      <c r="AT136" s="252"/>
      <c r="AU136" s="252"/>
      <c r="AV136" s="252"/>
      <c r="AW136" s="252"/>
      <c r="AX136" s="252"/>
      <c r="AY136" s="252"/>
      <c r="AZ136" s="252"/>
      <c r="BA136" s="252"/>
      <c r="BB136" s="252"/>
      <c r="BC136" s="252"/>
      <c r="BD136" s="252"/>
      <c r="BE136" s="252"/>
      <c r="BF136" s="252"/>
      <c r="BG136" s="252"/>
      <c r="BH136" s="252"/>
      <c r="BI136" s="252"/>
      <c r="BJ136" s="252"/>
      <c r="BK136" s="252"/>
      <c r="BL136" s="252"/>
      <c r="BM136" s="252"/>
      <c r="BN136" s="252"/>
      <c r="BO136" s="252"/>
      <c r="BP136" s="252"/>
      <c r="BQ136" s="252"/>
      <c r="BR136" s="252"/>
      <c r="BS136" s="252"/>
      <c r="BT136" s="252"/>
      <c r="BU136" s="252"/>
      <c r="BV136" s="252"/>
      <c r="BW136" s="252"/>
      <c r="BX136" s="252"/>
      <c r="BY136" s="252"/>
      <c r="BZ136" s="252"/>
      <c r="CA136" s="252"/>
      <c r="CB136" s="252"/>
      <c r="CC136" s="252"/>
      <c r="CD136" s="252"/>
      <c r="CE136" s="252"/>
      <c r="CF136" s="252"/>
      <c r="CG136" s="252"/>
      <c r="CH136" s="252"/>
      <c r="CI136" s="252"/>
      <c r="CJ136" s="252"/>
      <c r="CK136" s="252"/>
      <c r="CL136" s="252"/>
      <c r="CM136" s="252"/>
      <c r="CN136" s="252"/>
      <c r="CO136" s="252"/>
      <c r="CP136" s="252"/>
      <c r="CQ136" s="252"/>
      <c r="CR136" s="252"/>
      <c r="CS136" s="252"/>
      <c r="CT136" s="252"/>
      <c r="CU136" s="252"/>
      <c r="CV136" s="252"/>
      <c r="CW136" s="252"/>
      <c r="CX136" s="252"/>
      <c r="CY136" s="252"/>
      <c r="CZ136" s="252"/>
      <c r="DA136" s="252"/>
      <c r="DB136" s="252"/>
      <c r="DC136" s="252"/>
      <c r="DD136" s="252"/>
      <c r="DE136" s="252"/>
      <c r="DF136" s="252"/>
      <c r="DG136" s="252"/>
      <c r="DH136" s="252"/>
      <c r="DI136" s="252"/>
      <c r="DJ136" s="252"/>
      <c r="DK136" s="252"/>
      <c r="DL136" s="252"/>
      <c r="DM136" s="252"/>
      <c r="DN136" s="252"/>
      <c r="DO136" s="252"/>
      <c r="DP136" s="252"/>
      <c r="DQ136" s="252"/>
      <c r="DR136" s="252"/>
      <c r="DS136" s="252"/>
      <c r="DT136" s="252"/>
      <c r="DU136" s="252"/>
      <c r="DV136" s="252"/>
      <c r="DW136" s="252"/>
      <c r="DX136" s="252"/>
      <c r="DY136" s="252"/>
      <c r="DZ136" s="252"/>
      <c r="EA136" s="252"/>
      <c r="EB136" s="252"/>
      <c r="EC136" s="252"/>
      <c r="ED136" s="252"/>
      <c r="EE136" s="252"/>
      <c r="EF136" s="252"/>
      <c r="EG136" s="252"/>
      <c r="EH136" s="252"/>
      <c r="EI136" s="252"/>
      <c r="EJ136" s="252"/>
      <c r="EK136" s="252"/>
      <c r="EL136" s="252"/>
      <c r="EM136" s="252"/>
      <c r="EN136" s="252"/>
      <c r="EO136" s="252"/>
      <c r="EP136" s="252"/>
      <c r="EQ136" s="252"/>
      <c r="ER136" s="252"/>
      <c r="ES136" s="252"/>
      <c r="ET136" s="252"/>
      <c r="EU136" s="252"/>
      <c r="EV136" s="252"/>
      <c r="EW136" s="252"/>
      <c r="EX136" s="252"/>
      <c r="EY136" s="252"/>
      <c r="EZ136" s="252"/>
      <c r="FA136" s="252"/>
      <c r="FB136" s="252"/>
      <c r="FC136" s="252"/>
      <c r="FD136" s="252"/>
      <c r="FE136" s="252"/>
      <c r="FF136" s="252"/>
      <c r="FG136" s="252"/>
      <c r="FH136" s="252"/>
      <c r="FI136" s="252"/>
      <c r="FJ136" s="252"/>
      <c r="FK136" s="252"/>
      <c r="FL136" s="252"/>
      <c r="FM136" s="252"/>
      <c r="FN136" s="252"/>
      <c r="FO136" s="252"/>
      <c r="FP136" s="252"/>
      <c r="FQ136" s="252"/>
      <c r="FR136" s="252"/>
      <c r="FS136" s="252"/>
      <c r="FT136" s="252"/>
      <c r="FU136" s="252"/>
      <c r="FV136" s="252"/>
      <c r="FW136" s="252"/>
      <c r="FX136" s="252"/>
      <c r="FY136" s="252"/>
      <c r="FZ136" s="252"/>
      <c r="GA136" s="252"/>
      <c r="GB136" s="252"/>
      <c r="GC136" s="252"/>
      <c r="GD136" s="252"/>
      <c r="GE136" s="252"/>
      <c r="GF136" s="252"/>
      <c r="GG136" s="252"/>
      <c r="GH136" s="252"/>
      <c r="GI136" s="252"/>
      <c r="GJ136" s="252"/>
      <c r="GK136" s="252"/>
      <c r="GL136" s="252"/>
      <c r="GM136" s="252"/>
      <c r="GN136" s="252"/>
      <c r="GO136" s="252"/>
      <c r="GP136" s="252"/>
      <c r="GQ136" s="252"/>
      <c r="GR136" s="252"/>
      <c r="GS136" s="252"/>
      <c r="GT136" s="252"/>
      <c r="GU136" s="252"/>
      <c r="GV136" s="252"/>
      <c r="GW136" s="252"/>
      <c r="GX136" s="252"/>
      <c r="GY136" s="252"/>
      <c r="GZ136" s="252"/>
      <c r="HA136" s="252"/>
      <c r="HB136" s="252"/>
      <c r="HC136" s="252"/>
      <c r="HD136" s="252"/>
      <c r="HE136" s="252"/>
      <c r="HF136" s="252"/>
      <c r="HG136" s="252"/>
      <c r="HH136" s="252"/>
    </row>
    <row r="137" spans="1:216" s="272" customFormat="1">
      <c r="A137" s="252"/>
      <c r="B137" s="288"/>
      <c r="C137" s="289"/>
      <c r="D137" s="289"/>
      <c r="E137" s="289"/>
      <c r="F137" s="290"/>
      <c r="G137" s="290"/>
      <c r="H137" s="290"/>
      <c r="I137" s="290"/>
      <c r="J137" s="290"/>
      <c r="K137" s="291"/>
      <c r="L137" s="291"/>
      <c r="M137" s="291"/>
      <c r="N137" s="291"/>
      <c r="O137" s="291"/>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S137" s="252"/>
      <c r="AT137" s="252"/>
      <c r="AU137" s="252"/>
      <c r="AV137" s="252"/>
      <c r="AW137" s="252"/>
      <c r="AX137" s="252"/>
      <c r="AY137" s="252"/>
      <c r="AZ137" s="252"/>
      <c r="BA137" s="252"/>
      <c r="BB137" s="252"/>
      <c r="BC137" s="252"/>
      <c r="BD137" s="252"/>
      <c r="BE137" s="252"/>
      <c r="BF137" s="252"/>
      <c r="BG137" s="252"/>
      <c r="BH137" s="252"/>
      <c r="BI137" s="252"/>
      <c r="BJ137" s="252"/>
      <c r="BK137" s="252"/>
      <c r="BL137" s="252"/>
      <c r="BM137" s="252"/>
      <c r="BN137" s="252"/>
      <c r="BO137" s="252"/>
      <c r="BP137" s="252"/>
      <c r="BQ137" s="252"/>
      <c r="BR137" s="252"/>
      <c r="BS137" s="252"/>
      <c r="BT137" s="252"/>
      <c r="BU137" s="252"/>
      <c r="BV137" s="252"/>
      <c r="BW137" s="252"/>
      <c r="BX137" s="252"/>
      <c r="BY137" s="252"/>
      <c r="BZ137" s="252"/>
      <c r="CA137" s="252"/>
      <c r="CB137" s="252"/>
      <c r="CC137" s="252"/>
      <c r="CD137" s="252"/>
      <c r="CE137" s="252"/>
      <c r="CF137" s="252"/>
      <c r="CG137" s="252"/>
      <c r="CH137" s="252"/>
      <c r="CI137" s="252"/>
      <c r="CJ137" s="252"/>
      <c r="CK137" s="252"/>
      <c r="CL137" s="252"/>
      <c r="CM137" s="252"/>
      <c r="CN137" s="252"/>
      <c r="CO137" s="252"/>
      <c r="CP137" s="252"/>
      <c r="CQ137" s="252"/>
      <c r="CR137" s="252"/>
      <c r="CS137" s="252"/>
      <c r="CT137" s="252"/>
      <c r="CU137" s="252"/>
      <c r="CV137" s="252"/>
      <c r="CW137" s="252"/>
      <c r="CX137" s="252"/>
      <c r="CY137" s="252"/>
      <c r="CZ137" s="252"/>
      <c r="DA137" s="252"/>
      <c r="DB137" s="252"/>
      <c r="DC137" s="252"/>
      <c r="DD137" s="252"/>
      <c r="DE137" s="252"/>
      <c r="DF137" s="252"/>
      <c r="DG137" s="252"/>
      <c r="DH137" s="252"/>
      <c r="DI137" s="252"/>
      <c r="DJ137" s="252"/>
      <c r="DK137" s="252"/>
      <c r="DL137" s="252"/>
      <c r="DM137" s="252"/>
      <c r="DN137" s="252"/>
      <c r="DO137" s="252"/>
      <c r="DP137" s="252"/>
      <c r="DQ137" s="252"/>
      <c r="DR137" s="252"/>
      <c r="DS137" s="252"/>
      <c r="DT137" s="252"/>
      <c r="DU137" s="252"/>
      <c r="DV137" s="252"/>
      <c r="DW137" s="252"/>
      <c r="DX137" s="252"/>
      <c r="DY137" s="252"/>
      <c r="DZ137" s="252"/>
      <c r="EA137" s="252"/>
      <c r="EB137" s="252"/>
      <c r="EC137" s="252"/>
      <c r="ED137" s="252"/>
      <c r="EE137" s="252"/>
      <c r="EF137" s="252"/>
      <c r="EG137" s="252"/>
      <c r="EH137" s="252"/>
      <c r="EI137" s="252"/>
      <c r="EJ137" s="252"/>
      <c r="EK137" s="252"/>
      <c r="EL137" s="252"/>
      <c r="EM137" s="252"/>
      <c r="EN137" s="252"/>
      <c r="EO137" s="252"/>
      <c r="EP137" s="252"/>
      <c r="EQ137" s="252"/>
      <c r="ER137" s="252"/>
      <c r="ES137" s="252"/>
      <c r="ET137" s="252"/>
      <c r="EU137" s="252"/>
      <c r="EV137" s="252"/>
      <c r="EW137" s="252"/>
      <c r="EX137" s="252"/>
      <c r="EY137" s="252"/>
      <c r="EZ137" s="252"/>
      <c r="FA137" s="252"/>
      <c r="FB137" s="252"/>
      <c r="FC137" s="252"/>
      <c r="FD137" s="252"/>
      <c r="FE137" s="252"/>
      <c r="FF137" s="252"/>
      <c r="FG137" s="252"/>
      <c r="FH137" s="252"/>
      <c r="FI137" s="252"/>
      <c r="FJ137" s="252"/>
      <c r="FK137" s="252"/>
      <c r="FL137" s="252"/>
      <c r="FM137" s="252"/>
      <c r="FN137" s="252"/>
      <c r="FO137" s="252"/>
      <c r="FP137" s="252"/>
      <c r="FQ137" s="252"/>
      <c r="FR137" s="252"/>
      <c r="FS137" s="252"/>
      <c r="FT137" s="252"/>
      <c r="FU137" s="252"/>
      <c r="FV137" s="252"/>
      <c r="FW137" s="252"/>
      <c r="FX137" s="252"/>
      <c r="FY137" s="252"/>
      <c r="FZ137" s="252"/>
      <c r="GA137" s="252"/>
      <c r="GB137" s="252"/>
      <c r="GC137" s="252"/>
      <c r="GD137" s="252"/>
      <c r="GE137" s="252"/>
      <c r="GF137" s="252"/>
      <c r="GG137" s="252"/>
      <c r="GH137" s="252"/>
      <c r="GI137" s="252"/>
      <c r="GJ137" s="252"/>
      <c r="GK137" s="252"/>
      <c r="GL137" s="252"/>
      <c r="GM137" s="252"/>
      <c r="GN137" s="252"/>
      <c r="GO137" s="252"/>
      <c r="GP137" s="252"/>
      <c r="GQ137" s="252"/>
      <c r="GR137" s="252"/>
      <c r="GS137" s="252"/>
      <c r="GT137" s="252"/>
      <c r="GU137" s="252"/>
      <c r="GV137" s="252"/>
      <c r="GW137" s="252"/>
      <c r="GX137" s="252"/>
      <c r="GY137" s="252"/>
      <c r="GZ137" s="252"/>
      <c r="HA137" s="252"/>
      <c r="HB137" s="252"/>
      <c r="HC137" s="252"/>
      <c r="HD137" s="252"/>
      <c r="HE137" s="252"/>
      <c r="HF137" s="252"/>
      <c r="HG137" s="252"/>
      <c r="HH137" s="252"/>
    </row>
    <row r="138" spans="1:216" s="272" customFormat="1">
      <c r="A138" s="252"/>
      <c r="B138" s="288"/>
      <c r="C138" s="289"/>
      <c r="D138" s="289"/>
      <c r="E138" s="289"/>
      <c r="F138" s="290"/>
      <c r="G138" s="290"/>
      <c r="H138" s="290"/>
      <c r="I138" s="290"/>
      <c r="J138" s="290"/>
      <c r="K138" s="291"/>
      <c r="L138" s="291"/>
      <c r="M138" s="291"/>
      <c r="N138" s="291"/>
      <c r="O138" s="291"/>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2"/>
      <c r="AN138" s="252"/>
      <c r="AO138" s="252"/>
      <c r="AP138" s="252"/>
      <c r="AQ138" s="252"/>
      <c r="AR138" s="252"/>
      <c r="AS138" s="252"/>
      <c r="AT138" s="252"/>
      <c r="AU138" s="252"/>
      <c r="AV138" s="252"/>
      <c r="AW138" s="252"/>
      <c r="AX138" s="252"/>
      <c r="AY138" s="252"/>
      <c r="AZ138" s="252"/>
      <c r="BA138" s="252"/>
      <c r="BB138" s="252"/>
      <c r="BC138" s="252"/>
      <c r="BD138" s="252"/>
      <c r="BE138" s="252"/>
      <c r="BF138" s="252"/>
      <c r="BG138" s="252"/>
      <c r="BH138" s="252"/>
      <c r="BI138" s="252"/>
      <c r="BJ138" s="252"/>
      <c r="BK138" s="252"/>
      <c r="BL138" s="252"/>
      <c r="BM138" s="252"/>
      <c r="BN138" s="252"/>
      <c r="BO138" s="252"/>
      <c r="BP138" s="252"/>
      <c r="BQ138" s="252"/>
      <c r="BR138" s="252"/>
      <c r="BS138" s="252"/>
      <c r="BT138" s="252"/>
      <c r="BU138" s="252"/>
      <c r="BV138" s="252"/>
      <c r="BW138" s="252"/>
      <c r="BX138" s="252"/>
      <c r="BY138" s="252"/>
      <c r="BZ138" s="252"/>
      <c r="CA138" s="252"/>
      <c r="CB138" s="252"/>
      <c r="CC138" s="252"/>
      <c r="CD138" s="252"/>
      <c r="CE138" s="252"/>
      <c r="CF138" s="252"/>
      <c r="CG138" s="252"/>
      <c r="CH138" s="252"/>
      <c r="CI138" s="252"/>
      <c r="CJ138" s="252"/>
      <c r="CK138" s="252"/>
      <c r="CL138" s="252"/>
      <c r="CM138" s="252"/>
      <c r="CN138" s="252"/>
      <c r="CO138" s="252"/>
      <c r="CP138" s="252"/>
      <c r="CQ138" s="252"/>
      <c r="CR138" s="252"/>
      <c r="CS138" s="252"/>
      <c r="CT138" s="252"/>
      <c r="CU138" s="252"/>
      <c r="CV138" s="252"/>
      <c r="CW138" s="252"/>
      <c r="CX138" s="252"/>
      <c r="CY138" s="252"/>
      <c r="CZ138" s="252"/>
      <c r="DA138" s="252"/>
      <c r="DB138" s="252"/>
      <c r="DC138" s="252"/>
      <c r="DD138" s="252"/>
      <c r="DE138" s="252"/>
      <c r="DF138" s="252"/>
      <c r="DG138" s="252"/>
      <c r="DH138" s="252"/>
      <c r="DI138" s="252"/>
      <c r="DJ138" s="252"/>
      <c r="DK138" s="252"/>
      <c r="DL138" s="252"/>
      <c r="DM138" s="252"/>
      <c r="DN138" s="252"/>
      <c r="DO138" s="252"/>
      <c r="DP138" s="252"/>
      <c r="DQ138" s="252"/>
      <c r="DR138" s="252"/>
      <c r="DS138" s="252"/>
      <c r="DT138" s="252"/>
      <c r="DU138" s="252"/>
      <c r="DV138" s="252"/>
      <c r="DW138" s="252"/>
      <c r="DX138" s="252"/>
      <c r="DY138" s="252"/>
      <c r="DZ138" s="252"/>
      <c r="EA138" s="252"/>
      <c r="EB138" s="252"/>
      <c r="EC138" s="252"/>
      <c r="ED138" s="252"/>
      <c r="EE138" s="252"/>
      <c r="EF138" s="252"/>
      <c r="EG138" s="252"/>
      <c r="EH138" s="252"/>
      <c r="EI138" s="252"/>
      <c r="EJ138" s="252"/>
      <c r="EK138" s="252"/>
      <c r="EL138" s="252"/>
      <c r="EM138" s="252"/>
      <c r="EN138" s="252"/>
      <c r="EO138" s="252"/>
      <c r="EP138" s="252"/>
      <c r="EQ138" s="252"/>
      <c r="ER138" s="252"/>
      <c r="ES138" s="252"/>
      <c r="ET138" s="252"/>
      <c r="EU138" s="252"/>
      <c r="EV138" s="252"/>
      <c r="EW138" s="252"/>
      <c r="EX138" s="252"/>
      <c r="EY138" s="252"/>
      <c r="EZ138" s="252"/>
      <c r="FA138" s="252"/>
      <c r="FB138" s="252"/>
      <c r="FC138" s="252"/>
      <c r="FD138" s="252"/>
      <c r="FE138" s="252"/>
      <c r="FF138" s="252"/>
      <c r="FG138" s="252"/>
      <c r="FH138" s="252"/>
      <c r="FI138" s="252"/>
      <c r="FJ138" s="252"/>
      <c r="FK138" s="252"/>
      <c r="FL138" s="252"/>
      <c r="FM138" s="252"/>
      <c r="FN138" s="252"/>
      <c r="FO138" s="252"/>
      <c r="FP138" s="252"/>
      <c r="FQ138" s="252"/>
      <c r="FR138" s="252"/>
      <c r="FS138" s="252"/>
      <c r="FT138" s="252"/>
      <c r="FU138" s="252"/>
      <c r="FV138" s="252"/>
      <c r="FW138" s="252"/>
      <c r="FX138" s="252"/>
      <c r="FY138" s="252"/>
      <c r="FZ138" s="252"/>
      <c r="GA138" s="252"/>
      <c r="GB138" s="252"/>
      <c r="GC138" s="252"/>
      <c r="GD138" s="252"/>
      <c r="GE138" s="252"/>
      <c r="GF138" s="252"/>
      <c r="GG138" s="252"/>
      <c r="GH138" s="252"/>
      <c r="GI138" s="252"/>
      <c r="GJ138" s="252"/>
      <c r="GK138" s="252"/>
      <c r="GL138" s="252"/>
      <c r="GM138" s="252"/>
      <c r="GN138" s="252"/>
      <c r="GO138" s="252"/>
      <c r="GP138" s="252"/>
      <c r="GQ138" s="252"/>
      <c r="GR138" s="252"/>
      <c r="GS138" s="252"/>
      <c r="GT138" s="252"/>
      <c r="GU138" s="252"/>
      <c r="GV138" s="252"/>
      <c r="GW138" s="252"/>
      <c r="GX138" s="252"/>
      <c r="GY138" s="252"/>
      <c r="GZ138" s="252"/>
      <c r="HA138" s="252"/>
      <c r="HB138" s="252"/>
      <c r="HC138" s="252"/>
      <c r="HD138" s="252"/>
      <c r="HE138" s="252"/>
      <c r="HF138" s="252"/>
      <c r="HG138" s="252"/>
      <c r="HH138" s="252"/>
    </row>
    <row r="139" spans="1:216" s="272" customFormat="1">
      <c r="A139" s="252"/>
      <c r="B139" s="288"/>
      <c r="C139" s="289"/>
      <c r="D139" s="289"/>
      <c r="E139" s="289"/>
      <c r="F139" s="290"/>
      <c r="G139" s="290"/>
      <c r="H139" s="290"/>
      <c r="I139" s="290"/>
      <c r="J139" s="290"/>
      <c r="K139" s="291"/>
      <c r="L139" s="291"/>
      <c r="M139" s="291"/>
      <c r="N139" s="291"/>
      <c r="O139" s="291"/>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c r="BE139" s="252"/>
      <c r="BF139" s="252"/>
      <c r="BG139" s="252"/>
      <c r="BH139" s="252"/>
      <c r="BI139" s="252"/>
      <c r="BJ139" s="252"/>
      <c r="BK139" s="252"/>
      <c r="BL139" s="252"/>
      <c r="BM139" s="252"/>
      <c r="BN139" s="252"/>
      <c r="BO139" s="252"/>
      <c r="BP139" s="252"/>
      <c r="BQ139" s="252"/>
      <c r="BR139" s="252"/>
      <c r="BS139" s="252"/>
      <c r="BT139" s="252"/>
      <c r="BU139" s="252"/>
      <c r="BV139" s="252"/>
      <c r="BW139" s="252"/>
      <c r="BX139" s="252"/>
      <c r="BY139" s="252"/>
      <c r="BZ139" s="252"/>
      <c r="CA139" s="252"/>
      <c r="CB139" s="252"/>
      <c r="CC139" s="252"/>
      <c r="CD139" s="252"/>
      <c r="CE139" s="252"/>
      <c r="CF139" s="252"/>
      <c r="CG139" s="252"/>
      <c r="CH139" s="252"/>
      <c r="CI139" s="252"/>
      <c r="CJ139" s="252"/>
      <c r="CK139" s="252"/>
      <c r="CL139" s="252"/>
      <c r="CM139" s="252"/>
      <c r="CN139" s="252"/>
      <c r="CO139" s="252"/>
      <c r="CP139" s="252"/>
      <c r="CQ139" s="252"/>
      <c r="CR139" s="252"/>
      <c r="CS139" s="252"/>
      <c r="CT139" s="252"/>
      <c r="CU139" s="252"/>
      <c r="CV139" s="252"/>
      <c r="CW139" s="252"/>
      <c r="CX139" s="252"/>
      <c r="CY139" s="252"/>
      <c r="CZ139" s="252"/>
      <c r="DA139" s="252"/>
      <c r="DB139" s="252"/>
      <c r="DC139" s="252"/>
      <c r="DD139" s="252"/>
      <c r="DE139" s="252"/>
      <c r="DF139" s="252"/>
      <c r="DG139" s="252"/>
      <c r="DH139" s="252"/>
      <c r="DI139" s="252"/>
      <c r="DJ139" s="252"/>
      <c r="DK139" s="252"/>
      <c r="DL139" s="252"/>
      <c r="DM139" s="252"/>
      <c r="DN139" s="252"/>
      <c r="DO139" s="252"/>
      <c r="DP139" s="252"/>
      <c r="DQ139" s="252"/>
      <c r="DR139" s="252"/>
      <c r="DS139" s="252"/>
      <c r="DT139" s="252"/>
      <c r="DU139" s="252"/>
      <c r="DV139" s="252"/>
      <c r="DW139" s="252"/>
      <c r="DX139" s="252"/>
      <c r="DY139" s="252"/>
      <c r="DZ139" s="252"/>
      <c r="EA139" s="252"/>
      <c r="EB139" s="252"/>
      <c r="EC139" s="252"/>
      <c r="ED139" s="252"/>
      <c r="EE139" s="252"/>
      <c r="EF139" s="252"/>
      <c r="EG139" s="252"/>
      <c r="EH139" s="252"/>
      <c r="EI139" s="252"/>
      <c r="EJ139" s="252"/>
      <c r="EK139" s="252"/>
      <c r="EL139" s="252"/>
      <c r="EM139" s="252"/>
      <c r="EN139" s="252"/>
      <c r="EO139" s="252"/>
      <c r="EP139" s="252"/>
      <c r="EQ139" s="252"/>
      <c r="ER139" s="252"/>
      <c r="ES139" s="252"/>
      <c r="ET139" s="252"/>
      <c r="EU139" s="252"/>
      <c r="EV139" s="252"/>
      <c r="EW139" s="252"/>
      <c r="EX139" s="252"/>
      <c r="EY139" s="252"/>
      <c r="EZ139" s="252"/>
      <c r="FA139" s="252"/>
      <c r="FB139" s="252"/>
      <c r="FC139" s="252"/>
      <c r="FD139" s="252"/>
      <c r="FE139" s="252"/>
      <c r="FF139" s="252"/>
      <c r="FG139" s="252"/>
      <c r="FH139" s="252"/>
      <c r="FI139" s="252"/>
      <c r="FJ139" s="252"/>
      <c r="FK139" s="252"/>
      <c r="FL139" s="252"/>
      <c r="FM139" s="252"/>
      <c r="FN139" s="252"/>
      <c r="FO139" s="252"/>
      <c r="FP139" s="252"/>
      <c r="FQ139" s="252"/>
      <c r="FR139" s="252"/>
      <c r="FS139" s="252"/>
      <c r="FT139" s="252"/>
      <c r="FU139" s="252"/>
      <c r="FV139" s="252"/>
      <c r="FW139" s="252"/>
      <c r="FX139" s="252"/>
      <c r="FY139" s="252"/>
      <c r="FZ139" s="252"/>
      <c r="GA139" s="252"/>
      <c r="GB139" s="252"/>
      <c r="GC139" s="252"/>
      <c r="GD139" s="252"/>
      <c r="GE139" s="252"/>
      <c r="GF139" s="252"/>
      <c r="GG139" s="252"/>
      <c r="GH139" s="252"/>
      <c r="GI139" s="252"/>
      <c r="GJ139" s="252"/>
      <c r="GK139" s="252"/>
      <c r="GL139" s="252"/>
      <c r="GM139" s="252"/>
      <c r="GN139" s="252"/>
      <c r="GO139" s="252"/>
      <c r="GP139" s="252"/>
      <c r="GQ139" s="252"/>
      <c r="GR139" s="252"/>
      <c r="GS139" s="252"/>
      <c r="GT139" s="252"/>
      <c r="GU139" s="252"/>
      <c r="GV139" s="252"/>
      <c r="GW139" s="252"/>
      <c r="GX139" s="252"/>
      <c r="GY139" s="252"/>
      <c r="GZ139" s="252"/>
      <c r="HA139" s="252"/>
      <c r="HB139" s="252"/>
      <c r="HC139" s="252"/>
      <c r="HD139" s="252"/>
      <c r="HE139" s="252"/>
      <c r="HF139" s="252"/>
      <c r="HG139" s="252"/>
      <c r="HH139" s="252"/>
    </row>
    <row r="140" spans="1:216" s="272" customFormat="1">
      <c r="A140" s="252"/>
      <c r="B140" s="288"/>
      <c r="C140" s="289"/>
      <c r="D140" s="289"/>
      <c r="E140" s="289"/>
      <c r="F140" s="290"/>
      <c r="G140" s="290"/>
      <c r="H140" s="290"/>
      <c r="I140" s="290"/>
      <c r="J140" s="290"/>
      <c r="K140" s="291"/>
      <c r="L140" s="291"/>
      <c r="M140" s="291"/>
      <c r="N140" s="291"/>
      <c r="O140" s="291"/>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c r="BA140" s="252"/>
      <c r="BB140" s="252"/>
      <c r="BC140" s="252"/>
      <c r="BD140" s="252"/>
      <c r="BE140" s="252"/>
      <c r="BF140" s="252"/>
      <c r="BG140" s="252"/>
      <c r="BH140" s="252"/>
      <c r="BI140" s="252"/>
      <c r="BJ140" s="252"/>
      <c r="BK140" s="252"/>
      <c r="BL140" s="252"/>
      <c r="BM140" s="252"/>
      <c r="BN140" s="252"/>
      <c r="BO140" s="252"/>
      <c r="BP140" s="252"/>
      <c r="BQ140" s="252"/>
      <c r="BR140" s="252"/>
      <c r="BS140" s="252"/>
      <c r="BT140" s="252"/>
      <c r="BU140" s="252"/>
      <c r="BV140" s="252"/>
      <c r="BW140" s="252"/>
      <c r="BX140" s="252"/>
      <c r="BY140" s="252"/>
      <c r="BZ140" s="252"/>
      <c r="CA140" s="252"/>
      <c r="CB140" s="252"/>
      <c r="CC140" s="252"/>
      <c r="CD140" s="252"/>
      <c r="CE140" s="252"/>
      <c r="CF140" s="252"/>
      <c r="CG140" s="252"/>
      <c r="CH140" s="252"/>
      <c r="CI140" s="252"/>
      <c r="CJ140" s="252"/>
      <c r="CK140" s="252"/>
      <c r="CL140" s="252"/>
      <c r="CM140" s="252"/>
      <c r="CN140" s="252"/>
      <c r="CO140" s="252"/>
      <c r="CP140" s="252"/>
      <c r="CQ140" s="252"/>
      <c r="CR140" s="252"/>
      <c r="CS140" s="252"/>
      <c r="CT140" s="252"/>
      <c r="CU140" s="252"/>
      <c r="CV140" s="252"/>
      <c r="CW140" s="252"/>
      <c r="CX140" s="252"/>
      <c r="CY140" s="252"/>
      <c r="CZ140" s="252"/>
      <c r="DA140" s="252"/>
      <c r="DB140" s="252"/>
      <c r="DC140" s="252"/>
      <c r="DD140" s="252"/>
      <c r="DE140" s="252"/>
      <c r="DF140" s="252"/>
      <c r="DG140" s="252"/>
      <c r="DH140" s="252"/>
      <c r="DI140" s="252"/>
      <c r="DJ140" s="252"/>
      <c r="DK140" s="252"/>
      <c r="DL140" s="252"/>
      <c r="DM140" s="252"/>
      <c r="DN140" s="252"/>
      <c r="DO140" s="252"/>
      <c r="DP140" s="252"/>
      <c r="DQ140" s="252"/>
      <c r="DR140" s="252"/>
      <c r="DS140" s="252"/>
      <c r="DT140" s="252"/>
      <c r="DU140" s="252"/>
      <c r="DV140" s="252"/>
      <c r="DW140" s="252"/>
      <c r="DX140" s="252"/>
      <c r="DY140" s="252"/>
      <c r="DZ140" s="252"/>
      <c r="EA140" s="252"/>
      <c r="EB140" s="252"/>
      <c r="EC140" s="252"/>
      <c r="ED140" s="252"/>
      <c r="EE140" s="252"/>
      <c r="EF140" s="252"/>
      <c r="EG140" s="252"/>
      <c r="EH140" s="252"/>
      <c r="EI140" s="252"/>
      <c r="EJ140" s="252"/>
      <c r="EK140" s="252"/>
      <c r="EL140" s="252"/>
      <c r="EM140" s="252"/>
      <c r="EN140" s="252"/>
      <c r="EO140" s="252"/>
      <c r="EP140" s="252"/>
      <c r="EQ140" s="252"/>
      <c r="ER140" s="252"/>
      <c r="ES140" s="252"/>
      <c r="ET140" s="252"/>
      <c r="EU140" s="252"/>
      <c r="EV140" s="252"/>
      <c r="EW140" s="252"/>
      <c r="EX140" s="252"/>
      <c r="EY140" s="252"/>
      <c r="EZ140" s="252"/>
      <c r="FA140" s="252"/>
      <c r="FB140" s="252"/>
      <c r="FC140" s="252"/>
      <c r="FD140" s="252"/>
      <c r="FE140" s="252"/>
      <c r="FF140" s="252"/>
      <c r="FG140" s="252"/>
      <c r="FH140" s="252"/>
      <c r="FI140" s="252"/>
      <c r="FJ140" s="252"/>
      <c r="FK140" s="252"/>
      <c r="FL140" s="252"/>
      <c r="FM140" s="252"/>
      <c r="FN140" s="252"/>
      <c r="FO140" s="252"/>
      <c r="FP140" s="252"/>
      <c r="FQ140" s="252"/>
      <c r="FR140" s="252"/>
      <c r="FS140" s="252"/>
      <c r="FT140" s="252"/>
      <c r="FU140" s="252"/>
      <c r="FV140" s="252"/>
      <c r="FW140" s="252"/>
      <c r="FX140" s="252"/>
      <c r="FY140" s="252"/>
      <c r="FZ140" s="252"/>
      <c r="GA140" s="252"/>
      <c r="GB140" s="252"/>
      <c r="GC140" s="252"/>
      <c r="GD140" s="252"/>
      <c r="GE140" s="252"/>
      <c r="GF140" s="252"/>
      <c r="GG140" s="252"/>
      <c r="GH140" s="252"/>
      <c r="GI140" s="252"/>
      <c r="GJ140" s="252"/>
      <c r="GK140" s="252"/>
      <c r="GL140" s="252"/>
      <c r="GM140" s="252"/>
      <c r="GN140" s="252"/>
      <c r="GO140" s="252"/>
      <c r="GP140" s="252"/>
      <c r="GQ140" s="252"/>
      <c r="GR140" s="252"/>
      <c r="GS140" s="252"/>
      <c r="GT140" s="252"/>
      <c r="GU140" s="252"/>
      <c r="GV140" s="252"/>
      <c r="GW140" s="252"/>
      <c r="GX140" s="252"/>
      <c r="GY140" s="252"/>
      <c r="GZ140" s="252"/>
      <c r="HA140" s="252"/>
      <c r="HB140" s="252"/>
      <c r="HC140" s="252"/>
      <c r="HD140" s="252"/>
      <c r="HE140" s="252"/>
      <c r="HF140" s="252"/>
      <c r="HG140" s="252"/>
      <c r="HH140" s="252"/>
    </row>
    <row r="141" spans="1:216" s="272" customFormat="1">
      <c r="A141" s="252"/>
      <c r="B141" s="288"/>
      <c r="C141" s="289"/>
      <c r="D141" s="289"/>
      <c r="E141" s="289"/>
      <c r="F141" s="290"/>
      <c r="G141" s="290"/>
      <c r="H141" s="290"/>
      <c r="I141" s="290"/>
      <c r="J141" s="290"/>
      <c r="K141" s="291"/>
      <c r="L141" s="291"/>
      <c r="M141" s="291"/>
      <c r="N141" s="291"/>
      <c r="O141" s="291"/>
      <c r="P141" s="252"/>
      <c r="Q141" s="252"/>
      <c r="R141" s="252"/>
      <c r="S141" s="25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252"/>
      <c r="BC141" s="252"/>
      <c r="BD141" s="252"/>
      <c r="BE141" s="252"/>
      <c r="BF141" s="252"/>
      <c r="BG141" s="252"/>
      <c r="BH141" s="252"/>
      <c r="BI141" s="252"/>
      <c r="BJ141" s="252"/>
      <c r="BK141" s="252"/>
      <c r="BL141" s="252"/>
      <c r="BM141" s="252"/>
      <c r="BN141" s="252"/>
      <c r="BO141" s="252"/>
      <c r="BP141" s="252"/>
      <c r="BQ141" s="252"/>
      <c r="BR141" s="252"/>
      <c r="BS141" s="252"/>
      <c r="BT141" s="252"/>
      <c r="BU141" s="252"/>
      <c r="BV141" s="252"/>
      <c r="BW141" s="252"/>
      <c r="BX141" s="252"/>
      <c r="BY141" s="252"/>
      <c r="BZ141" s="252"/>
      <c r="CA141" s="252"/>
      <c r="CB141" s="252"/>
      <c r="CC141" s="252"/>
      <c r="CD141" s="252"/>
      <c r="CE141" s="252"/>
      <c r="CF141" s="252"/>
      <c r="CG141" s="252"/>
      <c r="CH141" s="252"/>
      <c r="CI141" s="252"/>
      <c r="CJ141" s="252"/>
      <c r="CK141" s="252"/>
      <c r="CL141" s="252"/>
      <c r="CM141" s="252"/>
      <c r="CN141" s="252"/>
      <c r="CO141" s="252"/>
      <c r="CP141" s="252"/>
      <c r="CQ141" s="252"/>
      <c r="CR141" s="252"/>
      <c r="CS141" s="252"/>
      <c r="CT141" s="252"/>
      <c r="CU141" s="252"/>
      <c r="CV141" s="252"/>
      <c r="CW141" s="252"/>
      <c r="CX141" s="252"/>
      <c r="CY141" s="252"/>
      <c r="CZ141" s="252"/>
      <c r="DA141" s="252"/>
      <c r="DB141" s="252"/>
      <c r="DC141" s="252"/>
      <c r="DD141" s="252"/>
      <c r="DE141" s="252"/>
      <c r="DF141" s="252"/>
      <c r="DG141" s="252"/>
      <c r="DH141" s="252"/>
      <c r="DI141" s="252"/>
      <c r="DJ141" s="252"/>
      <c r="DK141" s="252"/>
      <c r="DL141" s="252"/>
      <c r="DM141" s="252"/>
      <c r="DN141" s="252"/>
      <c r="DO141" s="252"/>
      <c r="DP141" s="252"/>
      <c r="DQ141" s="252"/>
      <c r="DR141" s="252"/>
      <c r="DS141" s="252"/>
      <c r="DT141" s="252"/>
      <c r="DU141" s="252"/>
      <c r="DV141" s="252"/>
      <c r="DW141" s="252"/>
      <c r="DX141" s="252"/>
      <c r="DY141" s="252"/>
      <c r="DZ141" s="252"/>
      <c r="EA141" s="252"/>
      <c r="EB141" s="252"/>
      <c r="EC141" s="252"/>
      <c r="ED141" s="252"/>
      <c r="EE141" s="252"/>
      <c r="EF141" s="252"/>
      <c r="EG141" s="252"/>
      <c r="EH141" s="252"/>
      <c r="EI141" s="252"/>
      <c r="EJ141" s="252"/>
      <c r="EK141" s="252"/>
      <c r="EL141" s="252"/>
      <c r="EM141" s="252"/>
      <c r="EN141" s="252"/>
      <c r="EO141" s="252"/>
      <c r="EP141" s="252"/>
      <c r="EQ141" s="252"/>
      <c r="ER141" s="252"/>
      <c r="ES141" s="252"/>
      <c r="ET141" s="252"/>
      <c r="EU141" s="252"/>
      <c r="EV141" s="252"/>
      <c r="EW141" s="252"/>
      <c r="EX141" s="252"/>
      <c r="EY141" s="252"/>
      <c r="EZ141" s="252"/>
      <c r="FA141" s="252"/>
      <c r="FB141" s="252"/>
      <c r="FC141" s="252"/>
      <c r="FD141" s="252"/>
      <c r="FE141" s="252"/>
      <c r="FF141" s="252"/>
      <c r="FG141" s="252"/>
      <c r="FH141" s="252"/>
      <c r="FI141" s="252"/>
      <c r="FJ141" s="252"/>
      <c r="FK141" s="252"/>
      <c r="FL141" s="252"/>
      <c r="FM141" s="252"/>
      <c r="FN141" s="252"/>
      <c r="FO141" s="252"/>
      <c r="FP141" s="252"/>
      <c r="FQ141" s="252"/>
      <c r="FR141" s="252"/>
      <c r="FS141" s="252"/>
      <c r="FT141" s="252"/>
      <c r="FU141" s="252"/>
      <c r="FV141" s="252"/>
      <c r="FW141" s="252"/>
      <c r="FX141" s="252"/>
      <c r="FY141" s="252"/>
      <c r="FZ141" s="252"/>
      <c r="GA141" s="252"/>
      <c r="GB141" s="252"/>
      <c r="GC141" s="252"/>
      <c r="GD141" s="252"/>
      <c r="GE141" s="252"/>
      <c r="GF141" s="252"/>
      <c r="GG141" s="252"/>
      <c r="GH141" s="252"/>
      <c r="GI141" s="252"/>
      <c r="GJ141" s="252"/>
      <c r="GK141" s="252"/>
      <c r="GL141" s="252"/>
      <c r="GM141" s="252"/>
      <c r="GN141" s="252"/>
      <c r="GO141" s="252"/>
      <c r="GP141" s="252"/>
      <c r="GQ141" s="252"/>
      <c r="GR141" s="252"/>
      <c r="GS141" s="252"/>
      <c r="GT141" s="252"/>
      <c r="GU141" s="252"/>
      <c r="GV141" s="252"/>
      <c r="GW141" s="252"/>
      <c r="GX141" s="252"/>
      <c r="GY141" s="252"/>
      <c r="GZ141" s="252"/>
      <c r="HA141" s="252"/>
      <c r="HB141" s="252"/>
      <c r="HC141" s="252"/>
      <c r="HD141" s="252"/>
      <c r="HE141" s="252"/>
      <c r="HF141" s="252"/>
      <c r="HG141" s="252"/>
      <c r="HH141" s="252"/>
    </row>
    <row r="142" spans="1:216" s="272" customFormat="1">
      <c r="A142" s="252"/>
      <c r="B142" s="288"/>
      <c r="C142" s="289"/>
      <c r="D142" s="289"/>
      <c r="E142" s="289"/>
      <c r="F142" s="290"/>
      <c r="G142" s="290"/>
      <c r="H142" s="290"/>
      <c r="I142" s="290"/>
      <c r="J142" s="290"/>
      <c r="K142" s="291"/>
      <c r="L142" s="291"/>
      <c r="M142" s="291"/>
      <c r="N142" s="291"/>
      <c r="O142" s="291"/>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c r="BA142" s="252"/>
      <c r="BB142" s="252"/>
      <c r="BC142" s="252"/>
      <c r="BD142" s="252"/>
      <c r="BE142" s="252"/>
      <c r="BF142" s="252"/>
      <c r="BG142" s="252"/>
      <c r="BH142" s="252"/>
      <c r="BI142" s="252"/>
      <c r="BJ142" s="252"/>
      <c r="BK142" s="252"/>
      <c r="BL142" s="252"/>
      <c r="BM142" s="252"/>
      <c r="BN142" s="252"/>
      <c r="BO142" s="252"/>
      <c r="BP142" s="252"/>
      <c r="BQ142" s="252"/>
      <c r="BR142" s="252"/>
      <c r="BS142" s="252"/>
      <c r="BT142" s="252"/>
      <c r="BU142" s="252"/>
      <c r="BV142" s="252"/>
      <c r="BW142" s="252"/>
      <c r="BX142" s="252"/>
      <c r="BY142" s="252"/>
      <c r="BZ142" s="252"/>
      <c r="CA142" s="252"/>
      <c r="CB142" s="252"/>
      <c r="CC142" s="252"/>
      <c r="CD142" s="252"/>
      <c r="CE142" s="252"/>
      <c r="CF142" s="252"/>
      <c r="CG142" s="252"/>
      <c r="CH142" s="252"/>
      <c r="CI142" s="252"/>
      <c r="CJ142" s="252"/>
      <c r="CK142" s="252"/>
      <c r="CL142" s="252"/>
      <c r="CM142" s="252"/>
      <c r="CN142" s="252"/>
      <c r="CO142" s="252"/>
      <c r="CP142" s="252"/>
      <c r="CQ142" s="252"/>
      <c r="CR142" s="252"/>
      <c r="CS142" s="252"/>
      <c r="CT142" s="252"/>
      <c r="CU142" s="252"/>
      <c r="CV142" s="252"/>
      <c r="CW142" s="252"/>
      <c r="CX142" s="252"/>
      <c r="CY142" s="252"/>
      <c r="CZ142" s="252"/>
      <c r="DA142" s="252"/>
      <c r="DB142" s="252"/>
      <c r="DC142" s="252"/>
      <c r="DD142" s="252"/>
      <c r="DE142" s="252"/>
      <c r="DF142" s="252"/>
      <c r="DG142" s="252"/>
      <c r="DH142" s="252"/>
      <c r="DI142" s="252"/>
      <c r="DJ142" s="252"/>
      <c r="DK142" s="252"/>
      <c r="DL142" s="252"/>
      <c r="DM142" s="252"/>
      <c r="DN142" s="252"/>
      <c r="DO142" s="252"/>
      <c r="DP142" s="252"/>
      <c r="DQ142" s="252"/>
      <c r="DR142" s="252"/>
      <c r="DS142" s="252"/>
      <c r="DT142" s="252"/>
      <c r="DU142" s="252"/>
      <c r="DV142" s="252"/>
      <c r="DW142" s="252"/>
      <c r="DX142" s="252"/>
      <c r="DY142" s="252"/>
      <c r="DZ142" s="252"/>
      <c r="EA142" s="252"/>
      <c r="EB142" s="252"/>
      <c r="EC142" s="252"/>
      <c r="ED142" s="252"/>
      <c r="EE142" s="252"/>
      <c r="EF142" s="252"/>
      <c r="EG142" s="252"/>
      <c r="EH142" s="252"/>
      <c r="EI142" s="252"/>
      <c r="EJ142" s="252"/>
      <c r="EK142" s="252"/>
      <c r="EL142" s="252"/>
      <c r="EM142" s="252"/>
      <c r="EN142" s="252"/>
      <c r="EO142" s="252"/>
      <c r="EP142" s="252"/>
      <c r="EQ142" s="252"/>
      <c r="ER142" s="252"/>
      <c r="ES142" s="252"/>
      <c r="ET142" s="252"/>
      <c r="EU142" s="252"/>
      <c r="EV142" s="252"/>
      <c r="EW142" s="252"/>
      <c r="EX142" s="252"/>
      <c r="EY142" s="252"/>
      <c r="EZ142" s="252"/>
      <c r="FA142" s="252"/>
      <c r="FB142" s="252"/>
      <c r="FC142" s="252"/>
      <c r="FD142" s="252"/>
      <c r="FE142" s="252"/>
      <c r="FF142" s="252"/>
      <c r="FG142" s="252"/>
      <c r="FH142" s="252"/>
      <c r="FI142" s="252"/>
      <c r="FJ142" s="252"/>
      <c r="FK142" s="252"/>
      <c r="FL142" s="252"/>
      <c r="FM142" s="252"/>
      <c r="FN142" s="252"/>
      <c r="FO142" s="252"/>
      <c r="FP142" s="252"/>
      <c r="FQ142" s="252"/>
      <c r="FR142" s="252"/>
      <c r="FS142" s="252"/>
      <c r="FT142" s="252"/>
      <c r="FU142" s="252"/>
      <c r="FV142" s="252"/>
      <c r="FW142" s="252"/>
      <c r="FX142" s="252"/>
      <c r="FY142" s="252"/>
      <c r="FZ142" s="252"/>
      <c r="GA142" s="252"/>
      <c r="GB142" s="252"/>
      <c r="GC142" s="252"/>
      <c r="GD142" s="252"/>
      <c r="GE142" s="252"/>
      <c r="GF142" s="252"/>
      <c r="GG142" s="252"/>
      <c r="GH142" s="252"/>
      <c r="GI142" s="252"/>
      <c r="GJ142" s="252"/>
      <c r="GK142" s="252"/>
      <c r="GL142" s="252"/>
      <c r="GM142" s="252"/>
      <c r="GN142" s="252"/>
      <c r="GO142" s="252"/>
      <c r="GP142" s="252"/>
      <c r="GQ142" s="252"/>
      <c r="GR142" s="252"/>
      <c r="GS142" s="252"/>
      <c r="GT142" s="252"/>
      <c r="GU142" s="252"/>
      <c r="GV142" s="252"/>
      <c r="GW142" s="252"/>
      <c r="GX142" s="252"/>
      <c r="GY142" s="252"/>
      <c r="GZ142" s="252"/>
      <c r="HA142" s="252"/>
      <c r="HB142" s="252"/>
      <c r="HC142" s="252"/>
      <c r="HD142" s="252"/>
      <c r="HE142" s="252"/>
      <c r="HF142" s="252"/>
      <c r="HG142" s="252"/>
      <c r="HH142" s="252"/>
    </row>
    <row r="143" spans="1:216" s="272" customFormat="1">
      <c r="A143" s="252"/>
      <c r="B143" s="288"/>
      <c r="C143" s="289"/>
      <c r="D143" s="289"/>
      <c r="E143" s="289"/>
      <c r="F143" s="290"/>
      <c r="G143" s="290"/>
      <c r="H143" s="290"/>
      <c r="I143" s="290"/>
      <c r="J143" s="290"/>
      <c r="K143" s="291"/>
      <c r="L143" s="291"/>
      <c r="M143" s="291"/>
      <c r="N143" s="291"/>
      <c r="O143" s="291"/>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2"/>
      <c r="AN143" s="252"/>
      <c r="AO143" s="252"/>
      <c r="AP143" s="252"/>
      <c r="AQ143" s="252"/>
      <c r="AR143" s="252"/>
      <c r="AS143" s="252"/>
      <c r="AT143" s="252"/>
      <c r="AU143" s="252"/>
      <c r="AV143" s="252"/>
      <c r="AW143" s="252"/>
      <c r="AX143" s="252"/>
      <c r="AY143" s="252"/>
      <c r="AZ143" s="252"/>
      <c r="BA143" s="252"/>
      <c r="BB143" s="252"/>
      <c r="BC143" s="252"/>
      <c r="BD143" s="252"/>
      <c r="BE143" s="252"/>
      <c r="BF143" s="252"/>
      <c r="BG143" s="252"/>
      <c r="BH143" s="252"/>
      <c r="BI143" s="252"/>
      <c r="BJ143" s="252"/>
      <c r="BK143" s="252"/>
      <c r="BL143" s="252"/>
      <c r="BM143" s="252"/>
      <c r="BN143" s="252"/>
      <c r="BO143" s="252"/>
      <c r="BP143" s="252"/>
      <c r="BQ143" s="252"/>
      <c r="BR143" s="252"/>
      <c r="BS143" s="252"/>
      <c r="BT143" s="252"/>
      <c r="BU143" s="252"/>
      <c r="BV143" s="252"/>
      <c r="BW143" s="252"/>
      <c r="BX143" s="252"/>
      <c r="BY143" s="252"/>
      <c r="BZ143" s="252"/>
      <c r="CA143" s="252"/>
      <c r="CB143" s="252"/>
      <c r="CC143" s="252"/>
      <c r="CD143" s="252"/>
      <c r="CE143" s="252"/>
      <c r="CF143" s="252"/>
      <c r="CG143" s="252"/>
      <c r="CH143" s="252"/>
      <c r="CI143" s="252"/>
      <c r="CJ143" s="252"/>
      <c r="CK143" s="252"/>
      <c r="CL143" s="252"/>
      <c r="CM143" s="252"/>
      <c r="CN143" s="252"/>
      <c r="CO143" s="252"/>
      <c r="CP143" s="252"/>
      <c r="CQ143" s="252"/>
      <c r="CR143" s="252"/>
      <c r="CS143" s="252"/>
      <c r="CT143" s="252"/>
      <c r="CU143" s="252"/>
      <c r="CV143" s="252"/>
      <c r="CW143" s="252"/>
      <c r="CX143" s="252"/>
      <c r="CY143" s="252"/>
      <c r="CZ143" s="252"/>
      <c r="DA143" s="252"/>
      <c r="DB143" s="252"/>
      <c r="DC143" s="252"/>
      <c r="DD143" s="252"/>
      <c r="DE143" s="252"/>
      <c r="DF143" s="252"/>
      <c r="DG143" s="252"/>
      <c r="DH143" s="252"/>
      <c r="DI143" s="252"/>
      <c r="DJ143" s="252"/>
      <c r="DK143" s="252"/>
      <c r="DL143" s="252"/>
      <c r="DM143" s="252"/>
      <c r="DN143" s="252"/>
      <c r="DO143" s="252"/>
      <c r="DP143" s="252"/>
      <c r="DQ143" s="252"/>
      <c r="DR143" s="252"/>
      <c r="DS143" s="252"/>
      <c r="DT143" s="252"/>
      <c r="DU143" s="252"/>
      <c r="DV143" s="252"/>
      <c r="DW143" s="252"/>
      <c r="DX143" s="252"/>
      <c r="DY143" s="252"/>
      <c r="DZ143" s="252"/>
      <c r="EA143" s="252"/>
      <c r="EB143" s="252"/>
      <c r="EC143" s="252"/>
      <c r="ED143" s="252"/>
      <c r="EE143" s="252"/>
      <c r="EF143" s="252"/>
      <c r="EG143" s="252"/>
      <c r="EH143" s="252"/>
      <c r="EI143" s="252"/>
      <c r="EJ143" s="252"/>
      <c r="EK143" s="252"/>
      <c r="EL143" s="252"/>
      <c r="EM143" s="252"/>
      <c r="EN143" s="252"/>
      <c r="EO143" s="252"/>
      <c r="EP143" s="252"/>
      <c r="EQ143" s="252"/>
      <c r="ER143" s="252"/>
      <c r="ES143" s="252"/>
      <c r="ET143" s="252"/>
      <c r="EU143" s="252"/>
      <c r="EV143" s="252"/>
      <c r="EW143" s="252"/>
      <c r="EX143" s="252"/>
      <c r="EY143" s="252"/>
      <c r="EZ143" s="252"/>
      <c r="FA143" s="252"/>
      <c r="FB143" s="252"/>
      <c r="FC143" s="252"/>
      <c r="FD143" s="252"/>
      <c r="FE143" s="252"/>
      <c r="FF143" s="252"/>
      <c r="FG143" s="252"/>
      <c r="FH143" s="252"/>
      <c r="FI143" s="252"/>
      <c r="FJ143" s="252"/>
      <c r="FK143" s="252"/>
      <c r="FL143" s="252"/>
      <c r="FM143" s="252"/>
      <c r="FN143" s="252"/>
      <c r="FO143" s="252"/>
      <c r="FP143" s="252"/>
      <c r="FQ143" s="252"/>
      <c r="FR143" s="252"/>
      <c r="FS143" s="252"/>
      <c r="FT143" s="252"/>
      <c r="FU143" s="252"/>
      <c r="FV143" s="252"/>
      <c r="FW143" s="252"/>
      <c r="FX143" s="252"/>
      <c r="FY143" s="252"/>
      <c r="FZ143" s="252"/>
      <c r="GA143" s="252"/>
      <c r="GB143" s="252"/>
      <c r="GC143" s="252"/>
      <c r="GD143" s="252"/>
      <c r="GE143" s="252"/>
      <c r="GF143" s="252"/>
      <c r="GG143" s="252"/>
      <c r="GH143" s="252"/>
      <c r="GI143" s="252"/>
      <c r="GJ143" s="252"/>
      <c r="GK143" s="252"/>
      <c r="GL143" s="252"/>
      <c r="GM143" s="252"/>
      <c r="GN143" s="252"/>
      <c r="GO143" s="252"/>
      <c r="GP143" s="252"/>
      <c r="GQ143" s="252"/>
      <c r="GR143" s="252"/>
      <c r="GS143" s="252"/>
      <c r="GT143" s="252"/>
      <c r="GU143" s="252"/>
      <c r="GV143" s="252"/>
      <c r="GW143" s="252"/>
      <c r="GX143" s="252"/>
      <c r="GY143" s="252"/>
      <c r="GZ143" s="252"/>
      <c r="HA143" s="252"/>
      <c r="HB143" s="252"/>
      <c r="HC143" s="252"/>
      <c r="HD143" s="252"/>
      <c r="HE143" s="252"/>
      <c r="HF143" s="252"/>
      <c r="HG143" s="252"/>
      <c r="HH143" s="252"/>
    </row>
    <row r="144" spans="1:216" s="272" customFormat="1">
      <c r="A144" s="252"/>
      <c r="B144" s="288"/>
      <c r="C144" s="289"/>
      <c r="D144" s="289"/>
      <c r="E144" s="289"/>
      <c r="F144" s="290"/>
      <c r="G144" s="290"/>
      <c r="H144" s="290"/>
      <c r="I144" s="290"/>
      <c r="J144" s="290"/>
      <c r="K144" s="291"/>
      <c r="L144" s="291"/>
      <c r="M144" s="291"/>
      <c r="N144" s="291"/>
      <c r="O144" s="291"/>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2"/>
      <c r="AY144" s="252"/>
      <c r="AZ144" s="252"/>
      <c r="BA144" s="252"/>
      <c r="BB144" s="252"/>
      <c r="BC144" s="252"/>
      <c r="BD144" s="252"/>
      <c r="BE144" s="252"/>
      <c r="BF144" s="252"/>
      <c r="BG144" s="252"/>
      <c r="BH144" s="252"/>
      <c r="BI144" s="252"/>
      <c r="BJ144" s="252"/>
      <c r="BK144" s="252"/>
      <c r="BL144" s="252"/>
      <c r="BM144" s="252"/>
      <c r="BN144" s="252"/>
      <c r="BO144" s="252"/>
      <c r="BP144" s="252"/>
      <c r="BQ144" s="252"/>
      <c r="BR144" s="252"/>
      <c r="BS144" s="252"/>
      <c r="BT144" s="252"/>
      <c r="BU144" s="252"/>
      <c r="BV144" s="252"/>
      <c r="BW144" s="252"/>
      <c r="BX144" s="252"/>
      <c r="BY144" s="252"/>
      <c r="BZ144" s="252"/>
      <c r="CA144" s="252"/>
      <c r="CB144" s="252"/>
      <c r="CC144" s="252"/>
      <c r="CD144" s="252"/>
      <c r="CE144" s="252"/>
      <c r="CF144" s="252"/>
      <c r="CG144" s="252"/>
      <c r="CH144" s="252"/>
      <c r="CI144" s="252"/>
      <c r="CJ144" s="252"/>
      <c r="CK144" s="252"/>
      <c r="CL144" s="252"/>
      <c r="CM144" s="252"/>
      <c r="CN144" s="252"/>
      <c r="CO144" s="252"/>
      <c r="CP144" s="252"/>
      <c r="CQ144" s="252"/>
      <c r="CR144" s="252"/>
      <c r="CS144" s="252"/>
      <c r="CT144" s="252"/>
      <c r="CU144" s="252"/>
      <c r="CV144" s="252"/>
      <c r="CW144" s="252"/>
      <c r="CX144" s="252"/>
      <c r="CY144" s="252"/>
      <c r="CZ144" s="252"/>
      <c r="DA144" s="252"/>
      <c r="DB144" s="252"/>
      <c r="DC144" s="252"/>
      <c r="DD144" s="252"/>
      <c r="DE144" s="252"/>
      <c r="DF144" s="252"/>
      <c r="DG144" s="252"/>
      <c r="DH144" s="252"/>
      <c r="DI144" s="252"/>
      <c r="DJ144" s="252"/>
      <c r="DK144" s="252"/>
      <c r="DL144" s="252"/>
      <c r="DM144" s="252"/>
      <c r="DN144" s="252"/>
      <c r="DO144" s="252"/>
      <c r="DP144" s="252"/>
      <c r="DQ144" s="252"/>
      <c r="DR144" s="252"/>
      <c r="DS144" s="252"/>
      <c r="DT144" s="252"/>
      <c r="DU144" s="252"/>
      <c r="DV144" s="252"/>
      <c r="DW144" s="252"/>
      <c r="DX144" s="252"/>
      <c r="DY144" s="252"/>
      <c r="DZ144" s="252"/>
      <c r="EA144" s="252"/>
      <c r="EB144" s="252"/>
      <c r="EC144" s="252"/>
      <c r="ED144" s="252"/>
      <c r="EE144" s="252"/>
      <c r="EF144" s="252"/>
      <c r="EG144" s="252"/>
      <c r="EH144" s="252"/>
      <c r="EI144" s="252"/>
      <c r="EJ144" s="252"/>
      <c r="EK144" s="252"/>
      <c r="EL144" s="252"/>
      <c r="EM144" s="252"/>
      <c r="EN144" s="252"/>
      <c r="EO144" s="252"/>
      <c r="EP144" s="252"/>
      <c r="EQ144" s="252"/>
      <c r="ER144" s="252"/>
      <c r="ES144" s="252"/>
      <c r="ET144" s="252"/>
      <c r="EU144" s="252"/>
      <c r="EV144" s="252"/>
      <c r="EW144" s="252"/>
      <c r="EX144" s="252"/>
      <c r="EY144" s="252"/>
      <c r="EZ144" s="252"/>
      <c r="FA144" s="252"/>
      <c r="FB144" s="252"/>
      <c r="FC144" s="252"/>
      <c r="FD144" s="252"/>
      <c r="FE144" s="252"/>
      <c r="FF144" s="252"/>
      <c r="FG144" s="252"/>
      <c r="FH144" s="252"/>
      <c r="FI144" s="252"/>
      <c r="FJ144" s="252"/>
      <c r="FK144" s="252"/>
      <c r="FL144" s="252"/>
      <c r="FM144" s="252"/>
      <c r="FN144" s="252"/>
      <c r="FO144" s="252"/>
      <c r="FP144" s="252"/>
      <c r="FQ144" s="252"/>
      <c r="FR144" s="252"/>
      <c r="FS144" s="252"/>
      <c r="FT144" s="252"/>
      <c r="FU144" s="252"/>
      <c r="FV144" s="252"/>
      <c r="FW144" s="252"/>
      <c r="FX144" s="252"/>
      <c r="FY144" s="252"/>
      <c r="FZ144" s="252"/>
      <c r="GA144" s="252"/>
      <c r="GB144" s="252"/>
      <c r="GC144" s="252"/>
      <c r="GD144" s="252"/>
      <c r="GE144" s="252"/>
      <c r="GF144" s="252"/>
      <c r="GG144" s="252"/>
      <c r="GH144" s="252"/>
      <c r="GI144" s="252"/>
      <c r="GJ144" s="252"/>
      <c r="GK144" s="252"/>
      <c r="GL144" s="252"/>
      <c r="GM144" s="252"/>
      <c r="GN144" s="252"/>
      <c r="GO144" s="252"/>
      <c r="GP144" s="252"/>
      <c r="GQ144" s="252"/>
      <c r="GR144" s="252"/>
      <c r="GS144" s="252"/>
      <c r="GT144" s="252"/>
      <c r="GU144" s="252"/>
      <c r="GV144" s="252"/>
      <c r="GW144" s="252"/>
      <c r="GX144" s="252"/>
      <c r="GY144" s="252"/>
      <c r="GZ144" s="252"/>
      <c r="HA144" s="252"/>
      <c r="HB144" s="252"/>
      <c r="HC144" s="252"/>
      <c r="HD144" s="252"/>
      <c r="HE144" s="252"/>
      <c r="HF144" s="252"/>
      <c r="HG144" s="252"/>
      <c r="HH144" s="252"/>
    </row>
    <row r="145" spans="1:216" s="272" customFormat="1">
      <c r="A145" s="252"/>
      <c r="B145" s="288"/>
      <c r="C145" s="289"/>
      <c r="D145" s="289"/>
      <c r="E145" s="289"/>
      <c r="F145" s="290"/>
      <c r="G145" s="290"/>
      <c r="H145" s="290"/>
      <c r="I145" s="290"/>
      <c r="J145" s="290"/>
      <c r="K145" s="291"/>
      <c r="L145" s="291"/>
      <c r="M145" s="291"/>
      <c r="N145" s="291"/>
      <c r="O145" s="291"/>
      <c r="P145" s="252"/>
      <c r="Q145" s="252"/>
      <c r="R145" s="252"/>
      <c r="S145" s="25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252"/>
      <c r="AO145" s="252"/>
      <c r="AP145" s="252"/>
      <c r="AQ145" s="252"/>
      <c r="AR145" s="252"/>
      <c r="AS145" s="252"/>
      <c r="AT145" s="252"/>
      <c r="AU145" s="252"/>
      <c r="AV145" s="252"/>
      <c r="AW145" s="252"/>
      <c r="AX145" s="252"/>
      <c r="AY145" s="252"/>
      <c r="AZ145" s="252"/>
      <c r="BA145" s="252"/>
      <c r="BB145" s="252"/>
      <c r="BC145" s="252"/>
      <c r="BD145" s="252"/>
      <c r="BE145" s="252"/>
      <c r="BF145" s="252"/>
      <c r="BG145" s="252"/>
      <c r="BH145" s="252"/>
      <c r="BI145" s="252"/>
      <c r="BJ145" s="252"/>
      <c r="BK145" s="252"/>
      <c r="BL145" s="252"/>
      <c r="BM145" s="252"/>
      <c r="BN145" s="252"/>
      <c r="BO145" s="252"/>
      <c r="BP145" s="252"/>
      <c r="BQ145" s="252"/>
      <c r="BR145" s="252"/>
      <c r="BS145" s="252"/>
      <c r="BT145" s="252"/>
      <c r="BU145" s="252"/>
      <c r="BV145" s="252"/>
      <c r="BW145" s="252"/>
      <c r="BX145" s="252"/>
      <c r="BY145" s="252"/>
      <c r="BZ145" s="252"/>
      <c r="CA145" s="252"/>
      <c r="CB145" s="252"/>
      <c r="CC145" s="252"/>
      <c r="CD145" s="252"/>
      <c r="CE145" s="252"/>
      <c r="CF145" s="252"/>
      <c r="CG145" s="252"/>
      <c r="CH145" s="252"/>
      <c r="CI145" s="252"/>
      <c r="CJ145" s="252"/>
      <c r="CK145" s="252"/>
      <c r="CL145" s="252"/>
      <c r="CM145" s="252"/>
      <c r="CN145" s="252"/>
      <c r="CO145" s="252"/>
      <c r="CP145" s="252"/>
      <c r="CQ145" s="252"/>
      <c r="CR145" s="252"/>
      <c r="CS145" s="252"/>
      <c r="CT145" s="252"/>
      <c r="CU145" s="252"/>
      <c r="CV145" s="252"/>
      <c r="CW145" s="252"/>
      <c r="CX145" s="252"/>
      <c r="CY145" s="252"/>
      <c r="CZ145" s="252"/>
      <c r="DA145" s="252"/>
      <c r="DB145" s="252"/>
      <c r="DC145" s="252"/>
      <c r="DD145" s="252"/>
      <c r="DE145" s="252"/>
      <c r="DF145" s="252"/>
      <c r="DG145" s="252"/>
      <c r="DH145" s="252"/>
      <c r="DI145" s="252"/>
      <c r="DJ145" s="252"/>
      <c r="DK145" s="252"/>
      <c r="DL145" s="252"/>
      <c r="DM145" s="252"/>
      <c r="DN145" s="252"/>
      <c r="DO145" s="252"/>
      <c r="DP145" s="252"/>
      <c r="DQ145" s="252"/>
      <c r="DR145" s="252"/>
      <c r="DS145" s="252"/>
      <c r="DT145" s="252"/>
      <c r="DU145" s="252"/>
      <c r="DV145" s="252"/>
      <c r="DW145" s="252"/>
      <c r="DX145" s="252"/>
      <c r="DY145" s="252"/>
      <c r="DZ145" s="252"/>
      <c r="EA145" s="252"/>
      <c r="EB145" s="252"/>
      <c r="EC145" s="252"/>
      <c r="ED145" s="252"/>
      <c r="EE145" s="252"/>
      <c r="EF145" s="252"/>
      <c r="EG145" s="252"/>
      <c r="EH145" s="252"/>
      <c r="EI145" s="252"/>
      <c r="EJ145" s="252"/>
      <c r="EK145" s="252"/>
      <c r="EL145" s="252"/>
      <c r="EM145" s="252"/>
      <c r="EN145" s="252"/>
      <c r="EO145" s="252"/>
      <c r="EP145" s="252"/>
      <c r="EQ145" s="252"/>
      <c r="ER145" s="252"/>
      <c r="ES145" s="252"/>
      <c r="ET145" s="252"/>
      <c r="EU145" s="252"/>
      <c r="EV145" s="252"/>
      <c r="EW145" s="252"/>
      <c r="EX145" s="252"/>
      <c r="EY145" s="252"/>
      <c r="EZ145" s="252"/>
      <c r="FA145" s="252"/>
      <c r="FB145" s="252"/>
      <c r="FC145" s="252"/>
      <c r="FD145" s="252"/>
      <c r="FE145" s="252"/>
      <c r="FF145" s="252"/>
      <c r="FG145" s="252"/>
      <c r="FH145" s="252"/>
      <c r="FI145" s="252"/>
      <c r="FJ145" s="252"/>
      <c r="FK145" s="252"/>
      <c r="FL145" s="252"/>
      <c r="FM145" s="252"/>
      <c r="FN145" s="252"/>
      <c r="FO145" s="252"/>
      <c r="FP145" s="252"/>
      <c r="FQ145" s="252"/>
      <c r="FR145" s="252"/>
      <c r="FS145" s="252"/>
      <c r="FT145" s="252"/>
      <c r="FU145" s="252"/>
      <c r="FV145" s="252"/>
      <c r="FW145" s="252"/>
      <c r="FX145" s="252"/>
      <c r="FY145" s="252"/>
      <c r="FZ145" s="252"/>
      <c r="GA145" s="252"/>
      <c r="GB145" s="252"/>
      <c r="GC145" s="252"/>
      <c r="GD145" s="252"/>
      <c r="GE145" s="252"/>
      <c r="GF145" s="252"/>
      <c r="GG145" s="252"/>
      <c r="GH145" s="252"/>
      <c r="GI145" s="252"/>
      <c r="GJ145" s="252"/>
      <c r="GK145" s="252"/>
      <c r="GL145" s="252"/>
      <c r="GM145" s="252"/>
      <c r="GN145" s="252"/>
      <c r="GO145" s="252"/>
      <c r="GP145" s="252"/>
      <c r="GQ145" s="252"/>
      <c r="GR145" s="252"/>
      <c r="GS145" s="252"/>
      <c r="GT145" s="252"/>
      <c r="GU145" s="252"/>
      <c r="GV145" s="252"/>
      <c r="GW145" s="252"/>
      <c r="GX145" s="252"/>
      <c r="GY145" s="252"/>
      <c r="GZ145" s="252"/>
      <c r="HA145" s="252"/>
      <c r="HB145" s="252"/>
      <c r="HC145" s="252"/>
      <c r="HD145" s="252"/>
      <c r="HE145" s="252"/>
      <c r="HF145" s="252"/>
      <c r="HG145" s="252"/>
      <c r="HH145" s="252"/>
    </row>
    <row r="146" spans="1:216" s="272" customFormat="1">
      <c r="A146" s="252"/>
      <c r="B146" s="288"/>
      <c r="C146" s="289"/>
      <c r="D146" s="289"/>
      <c r="E146" s="289"/>
      <c r="F146" s="290"/>
      <c r="G146" s="290"/>
      <c r="H146" s="290"/>
      <c r="I146" s="290"/>
      <c r="J146" s="290"/>
      <c r="K146" s="291"/>
      <c r="L146" s="291"/>
      <c r="M146" s="291"/>
      <c r="N146" s="291"/>
      <c r="O146" s="291"/>
      <c r="P146" s="252"/>
      <c r="Q146" s="252"/>
      <c r="R146" s="252"/>
      <c r="S146" s="252"/>
      <c r="T146" s="252"/>
      <c r="U146" s="252"/>
      <c r="V146" s="252"/>
      <c r="W146" s="252"/>
      <c r="X146" s="252"/>
      <c r="Y146" s="252"/>
      <c r="Z146" s="252"/>
      <c r="AA146" s="252"/>
      <c r="AB146" s="252"/>
      <c r="AC146" s="252"/>
      <c r="AD146" s="252"/>
      <c r="AE146" s="252"/>
      <c r="AF146" s="252"/>
      <c r="AG146" s="252"/>
      <c r="AH146" s="252"/>
      <c r="AI146" s="252"/>
      <c r="AJ146" s="252"/>
      <c r="AK146" s="252"/>
      <c r="AL146" s="252"/>
      <c r="AM146" s="252"/>
      <c r="AN146" s="252"/>
      <c r="AO146" s="252"/>
      <c r="AP146" s="252"/>
      <c r="AQ146" s="252"/>
      <c r="AR146" s="252"/>
      <c r="AS146" s="252"/>
      <c r="AT146" s="252"/>
      <c r="AU146" s="252"/>
      <c r="AV146" s="252"/>
      <c r="AW146" s="252"/>
      <c r="AX146" s="252"/>
      <c r="AY146" s="252"/>
      <c r="AZ146" s="252"/>
      <c r="BA146" s="252"/>
      <c r="BB146" s="252"/>
      <c r="BC146" s="252"/>
      <c r="BD146" s="252"/>
      <c r="BE146" s="252"/>
      <c r="BF146" s="252"/>
      <c r="BG146" s="252"/>
      <c r="BH146" s="252"/>
      <c r="BI146" s="252"/>
      <c r="BJ146" s="252"/>
      <c r="BK146" s="252"/>
      <c r="BL146" s="252"/>
      <c r="BM146" s="252"/>
      <c r="BN146" s="252"/>
      <c r="BO146" s="252"/>
      <c r="BP146" s="252"/>
      <c r="BQ146" s="252"/>
      <c r="BR146" s="252"/>
      <c r="BS146" s="252"/>
      <c r="BT146" s="252"/>
      <c r="BU146" s="252"/>
      <c r="BV146" s="252"/>
      <c r="BW146" s="252"/>
      <c r="BX146" s="252"/>
      <c r="BY146" s="252"/>
      <c r="BZ146" s="252"/>
      <c r="CA146" s="252"/>
      <c r="CB146" s="252"/>
      <c r="CC146" s="252"/>
      <c r="CD146" s="252"/>
      <c r="CE146" s="252"/>
      <c r="CF146" s="252"/>
      <c r="CG146" s="252"/>
      <c r="CH146" s="252"/>
      <c r="CI146" s="252"/>
      <c r="CJ146" s="252"/>
      <c r="CK146" s="252"/>
      <c r="CL146" s="252"/>
      <c r="CM146" s="252"/>
      <c r="CN146" s="252"/>
      <c r="CO146" s="252"/>
      <c r="CP146" s="252"/>
      <c r="CQ146" s="252"/>
      <c r="CR146" s="252"/>
      <c r="CS146" s="252"/>
      <c r="CT146" s="252"/>
      <c r="CU146" s="252"/>
      <c r="CV146" s="252"/>
      <c r="CW146" s="252"/>
      <c r="CX146" s="252"/>
      <c r="CY146" s="252"/>
      <c r="CZ146" s="252"/>
      <c r="DA146" s="252"/>
      <c r="DB146" s="252"/>
      <c r="DC146" s="252"/>
      <c r="DD146" s="252"/>
      <c r="DE146" s="252"/>
      <c r="DF146" s="252"/>
      <c r="DG146" s="252"/>
      <c r="DH146" s="252"/>
      <c r="DI146" s="252"/>
      <c r="DJ146" s="252"/>
      <c r="DK146" s="252"/>
      <c r="DL146" s="252"/>
      <c r="DM146" s="252"/>
      <c r="DN146" s="252"/>
      <c r="DO146" s="252"/>
      <c r="DP146" s="252"/>
      <c r="DQ146" s="252"/>
      <c r="DR146" s="252"/>
      <c r="DS146" s="252"/>
      <c r="DT146" s="252"/>
      <c r="DU146" s="252"/>
      <c r="DV146" s="252"/>
      <c r="DW146" s="252"/>
      <c r="DX146" s="252"/>
      <c r="DY146" s="252"/>
      <c r="DZ146" s="252"/>
      <c r="EA146" s="252"/>
      <c r="EB146" s="252"/>
      <c r="EC146" s="252"/>
      <c r="ED146" s="252"/>
      <c r="EE146" s="252"/>
      <c r="EF146" s="252"/>
      <c r="EG146" s="252"/>
      <c r="EH146" s="252"/>
      <c r="EI146" s="252"/>
      <c r="EJ146" s="252"/>
      <c r="EK146" s="252"/>
      <c r="EL146" s="252"/>
      <c r="EM146" s="252"/>
      <c r="EN146" s="252"/>
      <c r="EO146" s="252"/>
      <c r="EP146" s="252"/>
      <c r="EQ146" s="252"/>
      <c r="ER146" s="252"/>
      <c r="ES146" s="252"/>
      <c r="ET146" s="252"/>
      <c r="EU146" s="252"/>
      <c r="EV146" s="252"/>
      <c r="EW146" s="252"/>
      <c r="EX146" s="252"/>
      <c r="EY146" s="252"/>
      <c r="EZ146" s="252"/>
      <c r="FA146" s="252"/>
      <c r="FB146" s="252"/>
      <c r="FC146" s="252"/>
      <c r="FD146" s="252"/>
      <c r="FE146" s="252"/>
      <c r="FF146" s="252"/>
      <c r="FG146" s="252"/>
      <c r="FH146" s="252"/>
      <c r="FI146" s="252"/>
      <c r="FJ146" s="252"/>
      <c r="FK146" s="252"/>
      <c r="FL146" s="252"/>
      <c r="FM146" s="252"/>
      <c r="FN146" s="252"/>
      <c r="FO146" s="252"/>
      <c r="FP146" s="252"/>
      <c r="FQ146" s="252"/>
      <c r="FR146" s="252"/>
      <c r="FS146" s="252"/>
      <c r="FT146" s="252"/>
      <c r="FU146" s="252"/>
      <c r="FV146" s="252"/>
      <c r="FW146" s="252"/>
      <c r="FX146" s="252"/>
      <c r="FY146" s="252"/>
      <c r="FZ146" s="252"/>
      <c r="GA146" s="252"/>
      <c r="GB146" s="252"/>
      <c r="GC146" s="252"/>
      <c r="GD146" s="252"/>
      <c r="GE146" s="252"/>
      <c r="GF146" s="252"/>
      <c r="GG146" s="252"/>
      <c r="GH146" s="252"/>
      <c r="GI146" s="252"/>
      <c r="GJ146" s="252"/>
      <c r="GK146" s="252"/>
      <c r="GL146" s="252"/>
      <c r="GM146" s="252"/>
      <c r="GN146" s="252"/>
      <c r="GO146" s="252"/>
      <c r="GP146" s="252"/>
      <c r="GQ146" s="252"/>
      <c r="GR146" s="252"/>
      <c r="GS146" s="252"/>
      <c r="GT146" s="252"/>
      <c r="GU146" s="252"/>
      <c r="GV146" s="252"/>
      <c r="GW146" s="252"/>
      <c r="GX146" s="252"/>
      <c r="GY146" s="252"/>
      <c r="GZ146" s="252"/>
      <c r="HA146" s="252"/>
      <c r="HB146" s="252"/>
      <c r="HC146" s="252"/>
      <c r="HD146" s="252"/>
      <c r="HE146" s="252"/>
      <c r="HF146" s="252"/>
      <c r="HG146" s="252"/>
      <c r="HH146" s="252"/>
    </row>
    <row r="147" spans="1:216" s="272" customFormat="1">
      <c r="A147" s="252"/>
      <c r="B147" s="288"/>
      <c r="C147" s="289"/>
      <c r="D147" s="289"/>
      <c r="E147" s="289"/>
      <c r="F147" s="290"/>
      <c r="G147" s="290"/>
      <c r="H147" s="290"/>
      <c r="I147" s="290"/>
      <c r="J147" s="290"/>
      <c r="K147" s="291"/>
      <c r="L147" s="291"/>
      <c r="M147" s="291"/>
      <c r="N147" s="291"/>
      <c r="O147" s="291"/>
      <c r="P147" s="252"/>
      <c r="Q147" s="252"/>
      <c r="R147" s="252"/>
      <c r="S147" s="252"/>
      <c r="T147" s="252"/>
      <c r="U147" s="252"/>
      <c r="V147" s="252"/>
      <c r="W147" s="252"/>
      <c r="X147" s="252"/>
      <c r="Y147" s="252"/>
      <c r="Z147" s="252"/>
      <c r="AA147" s="252"/>
      <c r="AB147" s="252"/>
      <c r="AC147" s="252"/>
      <c r="AD147" s="252"/>
      <c r="AE147" s="252"/>
      <c r="AF147" s="252"/>
      <c r="AG147" s="252"/>
      <c r="AH147" s="252"/>
      <c r="AI147" s="252"/>
      <c r="AJ147" s="252"/>
      <c r="AK147" s="252"/>
      <c r="AL147" s="252"/>
      <c r="AM147" s="252"/>
      <c r="AN147" s="252"/>
      <c r="AO147" s="252"/>
      <c r="AP147" s="252"/>
      <c r="AQ147" s="252"/>
      <c r="AR147" s="252"/>
      <c r="AS147" s="252"/>
      <c r="AT147" s="252"/>
      <c r="AU147" s="252"/>
      <c r="AV147" s="252"/>
      <c r="AW147" s="252"/>
      <c r="AX147" s="252"/>
      <c r="AY147" s="252"/>
      <c r="AZ147" s="252"/>
      <c r="BA147" s="252"/>
      <c r="BB147" s="252"/>
      <c r="BC147" s="252"/>
      <c r="BD147" s="252"/>
      <c r="BE147" s="252"/>
      <c r="BF147" s="252"/>
      <c r="BG147" s="252"/>
      <c r="BH147" s="252"/>
      <c r="BI147" s="252"/>
      <c r="BJ147" s="252"/>
      <c r="BK147" s="252"/>
      <c r="BL147" s="252"/>
      <c r="BM147" s="252"/>
      <c r="BN147" s="252"/>
      <c r="BO147" s="252"/>
      <c r="BP147" s="252"/>
      <c r="BQ147" s="252"/>
      <c r="BR147" s="252"/>
      <c r="BS147" s="252"/>
      <c r="BT147" s="252"/>
      <c r="BU147" s="252"/>
      <c r="BV147" s="252"/>
      <c r="BW147" s="252"/>
      <c r="BX147" s="252"/>
      <c r="BY147" s="252"/>
      <c r="BZ147" s="252"/>
      <c r="CA147" s="252"/>
      <c r="CB147" s="252"/>
      <c r="CC147" s="252"/>
      <c r="CD147" s="252"/>
      <c r="CE147" s="252"/>
      <c r="CF147" s="252"/>
      <c r="CG147" s="252"/>
      <c r="CH147" s="252"/>
      <c r="CI147" s="252"/>
      <c r="CJ147" s="252"/>
      <c r="CK147" s="252"/>
      <c r="CL147" s="252"/>
      <c r="CM147" s="252"/>
      <c r="CN147" s="252"/>
      <c r="CO147" s="252"/>
      <c r="CP147" s="252"/>
      <c r="CQ147" s="252"/>
      <c r="CR147" s="252"/>
      <c r="CS147" s="252"/>
      <c r="CT147" s="252"/>
      <c r="CU147" s="252"/>
      <c r="CV147" s="252"/>
      <c r="CW147" s="252"/>
      <c r="CX147" s="252"/>
      <c r="CY147" s="252"/>
      <c r="CZ147" s="252"/>
      <c r="DA147" s="252"/>
      <c r="DB147" s="252"/>
      <c r="DC147" s="252"/>
      <c r="DD147" s="252"/>
      <c r="DE147" s="252"/>
      <c r="DF147" s="252"/>
      <c r="DG147" s="252"/>
      <c r="DH147" s="252"/>
      <c r="DI147" s="252"/>
      <c r="DJ147" s="252"/>
      <c r="DK147" s="252"/>
      <c r="DL147" s="252"/>
      <c r="DM147" s="252"/>
      <c r="DN147" s="252"/>
      <c r="DO147" s="252"/>
      <c r="DP147" s="252"/>
      <c r="DQ147" s="252"/>
      <c r="DR147" s="252"/>
      <c r="DS147" s="252"/>
      <c r="DT147" s="252"/>
      <c r="DU147" s="252"/>
      <c r="DV147" s="252"/>
      <c r="DW147" s="252"/>
      <c r="DX147" s="252"/>
      <c r="DY147" s="252"/>
      <c r="DZ147" s="252"/>
      <c r="EA147" s="252"/>
      <c r="EB147" s="252"/>
      <c r="EC147" s="252"/>
      <c r="ED147" s="252"/>
      <c r="EE147" s="252"/>
      <c r="EF147" s="252"/>
      <c r="EG147" s="252"/>
      <c r="EH147" s="252"/>
      <c r="EI147" s="252"/>
      <c r="EJ147" s="252"/>
      <c r="EK147" s="252"/>
      <c r="EL147" s="252"/>
      <c r="EM147" s="252"/>
      <c r="EN147" s="252"/>
      <c r="EO147" s="252"/>
      <c r="EP147" s="252"/>
      <c r="EQ147" s="252"/>
      <c r="ER147" s="252"/>
      <c r="ES147" s="252"/>
      <c r="ET147" s="252"/>
      <c r="EU147" s="252"/>
      <c r="EV147" s="252"/>
      <c r="EW147" s="252"/>
      <c r="EX147" s="252"/>
      <c r="EY147" s="252"/>
      <c r="EZ147" s="252"/>
      <c r="FA147" s="252"/>
      <c r="FB147" s="252"/>
      <c r="FC147" s="252"/>
      <c r="FD147" s="252"/>
      <c r="FE147" s="252"/>
      <c r="FF147" s="252"/>
      <c r="FG147" s="252"/>
      <c r="FH147" s="252"/>
      <c r="FI147" s="252"/>
      <c r="FJ147" s="252"/>
      <c r="FK147" s="252"/>
      <c r="FL147" s="252"/>
      <c r="FM147" s="252"/>
      <c r="FN147" s="252"/>
      <c r="FO147" s="252"/>
      <c r="FP147" s="252"/>
      <c r="FQ147" s="252"/>
      <c r="FR147" s="252"/>
      <c r="FS147" s="252"/>
      <c r="FT147" s="252"/>
      <c r="FU147" s="252"/>
      <c r="FV147" s="252"/>
      <c r="FW147" s="252"/>
      <c r="FX147" s="252"/>
      <c r="FY147" s="252"/>
      <c r="FZ147" s="252"/>
      <c r="GA147" s="252"/>
      <c r="GB147" s="252"/>
      <c r="GC147" s="252"/>
      <c r="GD147" s="252"/>
      <c r="GE147" s="252"/>
      <c r="GF147" s="252"/>
      <c r="GG147" s="252"/>
      <c r="GH147" s="252"/>
      <c r="GI147" s="252"/>
      <c r="GJ147" s="252"/>
      <c r="GK147" s="252"/>
      <c r="GL147" s="252"/>
      <c r="GM147" s="252"/>
      <c r="GN147" s="252"/>
      <c r="GO147" s="252"/>
      <c r="GP147" s="252"/>
      <c r="GQ147" s="252"/>
      <c r="GR147" s="252"/>
      <c r="GS147" s="252"/>
      <c r="GT147" s="252"/>
      <c r="GU147" s="252"/>
      <c r="GV147" s="252"/>
      <c r="GW147" s="252"/>
      <c r="GX147" s="252"/>
      <c r="GY147" s="252"/>
      <c r="GZ147" s="252"/>
      <c r="HA147" s="252"/>
      <c r="HB147" s="252"/>
      <c r="HC147" s="252"/>
      <c r="HD147" s="252"/>
      <c r="HE147" s="252"/>
      <c r="HF147" s="252"/>
      <c r="HG147" s="252"/>
      <c r="HH147" s="252"/>
    </row>
    <row r="148" spans="1:216" s="272" customFormat="1">
      <c r="A148" s="252"/>
      <c r="B148" s="288"/>
      <c r="C148" s="289"/>
      <c r="D148" s="289"/>
      <c r="E148" s="289"/>
      <c r="F148" s="290"/>
      <c r="G148" s="290"/>
      <c r="H148" s="290"/>
      <c r="I148" s="290"/>
      <c r="J148" s="290"/>
      <c r="K148" s="291"/>
      <c r="L148" s="291"/>
      <c r="M148" s="291"/>
      <c r="N148" s="291"/>
      <c r="O148" s="291"/>
      <c r="P148" s="252"/>
      <c r="Q148" s="252"/>
      <c r="R148" s="252"/>
      <c r="S148" s="25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P148" s="252"/>
      <c r="AQ148" s="252"/>
      <c r="AR148" s="252"/>
      <c r="AS148" s="252"/>
      <c r="AT148" s="252"/>
      <c r="AU148" s="252"/>
      <c r="AV148" s="252"/>
      <c r="AW148" s="252"/>
      <c r="AX148" s="252"/>
      <c r="AY148" s="252"/>
      <c r="AZ148" s="252"/>
      <c r="BA148" s="252"/>
      <c r="BB148" s="252"/>
      <c r="BC148" s="252"/>
      <c r="BD148" s="252"/>
      <c r="BE148" s="252"/>
      <c r="BF148" s="252"/>
      <c r="BG148" s="252"/>
      <c r="BH148" s="252"/>
      <c r="BI148" s="252"/>
      <c r="BJ148" s="252"/>
      <c r="BK148" s="252"/>
      <c r="BL148" s="252"/>
      <c r="BM148" s="252"/>
      <c r="BN148" s="252"/>
      <c r="BO148" s="252"/>
      <c r="BP148" s="252"/>
      <c r="BQ148" s="252"/>
      <c r="BR148" s="252"/>
      <c r="BS148" s="252"/>
      <c r="BT148" s="252"/>
      <c r="BU148" s="252"/>
      <c r="BV148" s="252"/>
      <c r="BW148" s="252"/>
      <c r="BX148" s="252"/>
      <c r="BY148" s="252"/>
      <c r="BZ148" s="252"/>
      <c r="CA148" s="252"/>
      <c r="CB148" s="252"/>
      <c r="CC148" s="252"/>
      <c r="CD148" s="252"/>
      <c r="CE148" s="252"/>
      <c r="CF148" s="252"/>
      <c r="CG148" s="252"/>
      <c r="CH148" s="252"/>
      <c r="CI148" s="252"/>
      <c r="CJ148" s="252"/>
      <c r="CK148" s="252"/>
      <c r="CL148" s="252"/>
      <c r="CM148" s="252"/>
      <c r="CN148" s="252"/>
      <c r="CO148" s="252"/>
      <c r="CP148" s="252"/>
      <c r="CQ148" s="252"/>
      <c r="CR148" s="252"/>
      <c r="CS148" s="252"/>
      <c r="CT148" s="252"/>
      <c r="CU148" s="252"/>
      <c r="CV148" s="252"/>
      <c r="CW148" s="252"/>
      <c r="CX148" s="252"/>
      <c r="CY148" s="252"/>
      <c r="CZ148" s="252"/>
      <c r="DA148" s="252"/>
      <c r="DB148" s="252"/>
      <c r="DC148" s="252"/>
      <c r="DD148" s="252"/>
      <c r="DE148" s="252"/>
      <c r="DF148" s="252"/>
      <c r="DG148" s="252"/>
      <c r="DH148" s="252"/>
      <c r="DI148" s="252"/>
      <c r="DJ148" s="252"/>
      <c r="DK148" s="252"/>
      <c r="DL148" s="252"/>
      <c r="DM148" s="252"/>
      <c r="DN148" s="252"/>
      <c r="DO148" s="252"/>
      <c r="DP148" s="252"/>
      <c r="DQ148" s="252"/>
      <c r="DR148" s="252"/>
      <c r="DS148" s="252"/>
      <c r="DT148" s="252"/>
      <c r="DU148" s="252"/>
      <c r="DV148" s="252"/>
      <c r="DW148" s="252"/>
      <c r="DX148" s="252"/>
      <c r="DY148" s="252"/>
      <c r="DZ148" s="252"/>
      <c r="EA148" s="252"/>
      <c r="EB148" s="252"/>
      <c r="EC148" s="252"/>
      <c r="ED148" s="252"/>
      <c r="EE148" s="252"/>
      <c r="EF148" s="252"/>
      <c r="EG148" s="252"/>
      <c r="EH148" s="252"/>
      <c r="EI148" s="252"/>
      <c r="EJ148" s="252"/>
      <c r="EK148" s="252"/>
      <c r="EL148" s="252"/>
      <c r="EM148" s="252"/>
      <c r="EN148" s="252"/>
      <c r="EO148" s="252"/>
      <c r="EP148" s="252"/>
      <c r="EQ148" s="252"/>
      <c r="ER148" s="252"/>
      <c r="ES148" s="252"/>
      <c r="ET148" s="252"/>
      <c r="EU148" s="252"/>
      <c r="EV148" s="252"/>
      <c r="EW148" s="252"/>
      <c r="EX148" s="252"/>
      <c r="EY148" s="252"/>
      <c r="EZ148" s="252"/>
      <c r="FA148" s="252"/>
      <c r="FB148" s="252"/>
      <c r="FC148" s="252"/>
      <c r="FD148" s="252"/>
      <c r="FE148" s="252"/>
      <c r="FF148" s="252"/>
      <c r="FG148" s="252"/>
      <c r="FH148" s="252"/>
      <c r="FI148" s="252"/>
      <c r="FJ148" s="252"/>
      <c r="FK148" s="252"/>
      <c r="FL148" s="252"/>
      <c r="FM148" s="252"/>
      <c r="FN148" s="252"/>
      <c r="FO148" s="252"/>
      <c r="FP148" s="252"/>
      <c r="FQ148" s="252"/>
      <c r="FR148" s="252"/>
      <c r="FS148" s="252"/>
      <c r="FT148" s="252"/>
      <c r="FU148" s="252"/>
      <c r="FV148" s="252"/>
      <c r="FW148" s="252"/>
      <c r="FX148" s="252"/>
      <c r="FY148" s="252"/>
      <c r="FZ148" s="252"/>
      <c r="GA148" s="252"/>
      <c r="GB148" s="252"/>
      <c r="GC148" s="252"/>
      <c r="GD148" s="252"/>
      <c r="GE148" s="252"/>
      <c r="GF148" s="252"/>
      <c r="GG148" s="252"/>
      <c r="GH148" s="252"/>
      <c r="GI148" s="252"/>
      <c r="GJ148" s="252"/>
      <c r="GK148" s="252"/>
      <c r="GL148" s="252"/>
      <c r="GM148" s="252"/>
      <c r="GN148" s="252"/>
      <c r="GO148" s="252"/>
      <c r="GP148" s="252"/>
      <c r="GQ148" s="252"/>
      <c r="GR148" s="252"/>
      <c r="GS148" s="252"/>
      <c r="GT148" s="252"/>
      <c r="GU148" s="252"/>
      <c r="GV148" s="252"/>
      <c r="GW148" s="252"/>
      <c r="GX148" s="252"/>
      <c r="GY148" s="252"/>
      <c r="GZ148" s="252"/>
      <c r="HA148" s="252"/>
      <c r="HB148" s="252"/>
      <c r="HC148" s="252"/>
      <c r="HD148" s="252"/>
      <c r="HE148" s="252"/>
      <c r="HF148" s="252"/>
      <c r="HG148" s="252"/>
      <c r="HH148" s="252"/>
    </row>
    <row r="149" spans="1:216" s="272" customFormat="1">
      <c r="A149" s="252"/>
      <c r="B149" s="288"/>
      <c r="C149" s="289"/>
      <c r="D149" s="289"/>
      <c r="E149" s="289"/>
      <c r="F149" s="290"/>
      <c r="G149" s="290"/>
      <c r="H149" s="290"/>
      <c r="I149" s="290"/>
      <c r="J149" s="290"/>
      <c r="K149" s="291"/>
      <c r="L149" s="291"/>
      <c r="M149" s="291"/>
      <c r="N149" s="291"/>
      <c r="O149" s="291"/>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AK149" s="252"/>
      <c r="AL149" s="252"/>
      <c r="AM149" s="252"/>
      <c r="AN149" s="252"/>
      <c r="AO149" s="252"/>
      <c r="AP149" s="252"/>
      <c r="AQ149" s="252"/>
      <c r="AR149" s="252"/>
      <c r="AS149" s="252"/>
      <c r="AT149" s="252"/>
      <c r="AU149" s="252"/>
      <c r="AV149" s="252"/>
      <c r="AW149" s="252"/>
      <c r="AX149" s="252"/>
      <c r="AY149" s="252"/>
      <c r="AZ149" s="252"/>
      <c r="BA149" s="252"/>
      <c r="BB149" s="252"/>
      <c r="BC149" s="252"/>
      <c r="BD149" s="252"/>
      <c r="BE149" s="252"/>
      <c r="BF149" s="252"/>
      <c r="BG149" s="252"/>
      <c r="BH149" s="252"/>
      <c r="BI149" s="252"/>
      <c r="BJ149" s="252"/>
      <c r="BK149" s="252"/>
      <c r="BL149" s="252"/>
      <c r="BM149" s="252"/>
      <c r="BN149" s="252"/>
      <c r="BO149" s="252"/>
      <c r="BP149" s="252"/>
      <c r="BQ149" s="252"/>
      <c r="BR149" s="252"/>
      <c r="BS149" s="252"/>
      <c r="BT149" s="252"/>
      <c r="BU149" s="252"/>
      <c r="BV149" s="252"/>
      <c r="BW149" s="252"/>
      <c r="BX149" s="252"/>
      <c r="BY149" s="252"/>
      <c r="BZ149" s="252"/>
      <c r="CA149" s="252"/>
      <c r="CB149" s="252"/>
      <c r="CC149" s="252"/>
      <c r="CD149" s="252"/>
      <c r="CE149" s="252"/>
      <c r="CF149" s="252"/>
      <c r="CG149" s="252"/>
      <c r="CH149" s="252"/>
      <c r="CI149" s="252"/>
      <c r="CJ149" s="252"/>
      <c r="CK149" s="252"/>
      <c r="CL149" s="252"/>
      <c r="CM149" s="252"/>
      <c r="CN149" s="252"/>
      <c r="CO149" s="252"/>
      <c r="CP149" s="252"/>
      <c r="CQ149" s="252"/>
      <c r="CR149" s="252"/>
      <c r="CS149" s="252"/>
      <c r="CT149" s="252"/>
      <c r="CU149" s="252"/>
      <c r="CV149" s="252"/>
      <c r="CW149" s="252"/>
      <c r="CX149" s="252"/>
      <c r="CY149" s="252"/>
      <c r="CZ149" s="252"/>
      <c r="DA149" s="252"/>
      <c r="DB149" s="252"/>
      <c r="DC149" s="252"/>
      <c r="DD149" s="252"/>
      <c r="DE149" s="252"/>
      <c r="DF149" s="252"/>
      <c r="DG149" s="252"/>
      <c r="DH149" s="252"/>
      <c r="DI149" s="252"/>
      <c r="DJ149" s="252"/>
      <c r="DK149" s="252"/>
      <c r="DL149" s="252"/>
      <c r="DM149" s="252"/>
      <c r="DN149" s="252"/>
      <c r="DO149" s="252"/>
      <c r="DP149" s="252"/>
      <c r="DQ149" s="252"/>
      <c r="DR149" s="252"/>
      <c r="DS149" s="252"/>
      <c r="DT149" s="252"/>
      <c r="DU149" s="252"/>
      <c r="DV149" s="252"/>
      <c r="DW149" s="252"/>
      <c r="DX149" s="252"/>
      <c r="DY149" s="252"/>
      <c r="DZ149" s="252"/>
      <c r="EA149" s="252"/>
      <c r="EB149" s="252"/>
      <c r="EC149" s="252"/>
      <c r="ED149" s="252"/>
      <c r="EE149" s="252"/>
      <c r="EF149" s="252"/>
      <c r="EG149" s="252"/>
      <c r="EH149" s="252"/>
      <c r="EI149" s="252"/>
      <c r="EJ149" s="252"/>
      <c r="EK149" s="252"/>
      <c r="EL149" s="252"/>
      <c r="EM149" s="252"/>
      <c r="EN149" s="252"/>
      <c r="EO149" s="252"/>
      <c r="EP149" s="252"/>
      <c r="EQ149" s="252"/>
      <c r="ER149" s="252"/>
      <c r="ES149" s="252"/>
      <c r="ET149" s="252"/>
      <c r="EU149" s="252"/>
      <c r="EV149" s="252"/>
      <c r="EW149" s="252"/>
      <c r="EX149" s="252"/>
      <c r="EY149" s="252"/>
      <c r="EZ149" s="252"/>
      <c r="FA149" s="252"/>
      <c r="FB149" s="252"/>
      <c r="FC149" s="252"/>
      <c r="FD149" s="252"/>
      <c r="FE149" s="252"/>
      <c r="FF149" s="252"/>
      <c r="FG149" s="252"/>
      <c r="FH149" s="252"/>
      <c r="FI149" s="252"/>
      <c r="FJ149" s="252"/>
      <c r="FK149" s="252"/>
      <c r="FL149" s="252"/>
      <c r="FM149" s="252"/>
      <c r="FN149" s="252"/>
      <c r="FO149" s="252"/>
      <c r="FP149" s="252"/>
      <c r="FQ149" s="252"/>
      <c r="FR149" s="252"/>
      <c r="FS149" s="252"/>
      <c r="FT149" s="252"/>
      <c r="FU149" s="252"/>
      <c r="FV149" s="252"/>
      <c r="FW149" s="252"/>
      <c r="FX149" s="252"/>
      <c r="FY149" s="252"/>
      <c r="FZ149" s="252"/>
      <c r="GA149" s="252"/>
      <c r="GB149" s="252"/>
      <c r="GC149" s="252"/>
      <c r="GD149" s="252"/>
      <c r="GE149" s="252"/>
      <c r="GF149" s="252"/>
      <c r="GG149" s="252"/>
      <c r="GH149" s="252"/>
      <c r="GI149" s="252"/>
      <c r="GJ149" s="252"/>
      <c r="GK149" s="252"/>
      <c r="GL149" s="252"/>
      <c r="GM149" s="252"/>
      <c r="GN149" s="252"/>
      <c r="GO149" s="252"/>
      <c r="GP149" s="252"/>
      <c r="GQ149" s="252"/>
      <c r="GR149" s="252"/>
      <c r="GS149" s="252"/>
      <c r="GT149" s="252"/>
      <c r="GU149" s="252"/>
      <c r="GV149" s="252"/>
      <c r="GW149" s="252"/>
      <c r="GX149" s="252"/>
      <c r="GY149" s="252"/>
      <c r="GZ149" s="252"/>
      <c r="HA149" s="252"/>
      <c r="HB149" s="252"/>
      <c r="HC149" s="252"/>
      <c r="HD149" s="252"/>
      <c r="HE149" s="252"/>
      <c r="HF149" s="252"/>
      <c r="HG149" s="252"/>
      <c r="HH149" s="252"/>
    </row>
    <row r="150" spans="1:216" s="272" customFormat="1">
      <c r="A150" s="252"/>
      <c r="B150" s="288"/>
      <c r="C150" s="289"/>
      <c r="D150" s="289"/>
      <c r="E150" s="289"/>
      <c r="F150" s="290"/>
      <c r="G150" s="290"/>
      <c r="H150" s="290"/>
      <c r="I150" s="290"/>
      <c r="J150" s="290"/>
      <c r="K150" s="291"/>
      <c r="L150" s="291"/>
      <c r="M150" s="291"/>
      <c r="N150" s="291"/>
      <c r="O150" s="291"/>
      <c r="P150" s="252"/>
      <c r="Q150" s="252"/>
      <c r="R150" s="252"/>
      <c r="S150" s="252"/>
      <c r="T150" s="252"/>
      <c r="U150" s="252"/>
      <c r="V150" s="252"/>
      <c r="W150" s="252"/>
      <c r="X150" s="252"/>
      <c r="Y150" s="252"/>
      <c r="Z150" s="252"/>
      <c r="AA150" s="252"/>
      <c r="AB150" s="252"/>
      <c r="AC150" s="252"/>
      <c r="AD150" s="252"/>
      <c r="AE150" s="252"/>
      <c r="AF150" s="252"/>
      <c r="AG150" s="252"/>
      <c r="AH150" s="252"/>
      <c r="AI150" s="252"/>
      <c r="AJ150" s="252"/>
      <c r="AK150" s="252"/>
      <c r="AL150" s="252"/>
      <c r="AM150" s="252"/>
      <c r="AN150" s="252"/>
      <c r="AO150" s="252"/>
      <c r="AP150" s="252"/>
      <c r="AQ150" s="252"/>
      <c r="AR150" s="252"/>
      <c r="AS150" s="252"/>
      <c r="AT150" s="252"/>
      <c r="AU150" s="252"/>
      <c r="AV150" s="252"/>
      <c r="AW150" s="252"/>
      <c r="AX150" s="252"/>
      <c r="AY150" s="252"/>
      <c r="AZ150" s="252"/>
      <c r="BA150" s="252"/>
      <c r="BB150" s="252"/>
      <c r="BC150" s="252"/>
      <c r="BD150" s="252"/>
      <c r="BE150" s="252"/>
      <c r="BF150" s="252"/>
      <c r="BG150" s="252"/>
      <c r="BH150" s="252"/>
      <c r="BI150" s="252"/>
      <c r="BJ150" s="252"/>
      <c r="BK150" s="252"/>
      <c r="BL150" s="252"/>
      <c r="BM150" s="252"/>
      <c r="BN150" s="252"/>
      <c r="BO150" s="252"/>
      <c r="BP150" s="252"/>
      <c r="BQ150" s="252"/>
      <c r="BR150" s="252"/>
      <c r="BS150" s="252"/>
      <c r="BT150" s="252"/>
      <c r="BU150" s="252"/>
      <c r="BV150" s="252"/>
      <c r="BW150" s="252"/>
      <c r="BX150" s="252"/>
      <c r="BY150" s="252"/>
      <c r="BZ150" s="252"/>
      <c r="CA150" s="252"/>
      <c r="CB150" s="252"/>
      <c r="CC150" s="252"/>
      <c r="CD150" s="252"/>
      <c r="CE150" s="252"/>
      <c r="CF150" s="252"/>
      <c r="CG150" s="252"/>
      <c r="CH150" s="252"/>
      <c r="CI150" s="252"/>
      <c r="CJ150" s="252"/>
      <c r="CK150" s="252"/>
      <c r="CL150" s="252"/>
      <c r="CM150" s="252"/>
      <c r="CN150" s="252"/>
      <c r="CO150" s="252"/>
      <c r="CP150" s="252"/>
      <c r="CQ150" s="252"/>
      <c r="CR150" s="252"/>
      <c r="CS150" s="252"/>
      <c r="CT150" s="252"/>
      <c r="CU150" s="252"/>
      <c r="CV150" s="252"/>
      <c r="CW150" s="252"/>
      <c r="CX150" s="252"/>
      <c r="CY150" s="252"/>
      <c r="CZ150" s="252"/>
      <c r="DA150" s="252"/>
      <c r="DB150" s="252"/>
      <c r="DC150" s="252"/>
      <c r="DD150" s="252"/>
      <c r="DE150" s="252"/>
      <c r="DF150" s="252"/>
      <c r="DG150" s="252"/>
      <c r="DH150" s="252"/>
      <c r="DI150" s="252"/>
      <c r="DJ150" s="252"/>
      <c r="DK150" s="252"/>
      <c r="DL150" s="252"/>
      <c r="DM150" s="252"/>
      <c r="DN150" s="252"/>
      <c r="DO150" s="252"/>
      <c r="DP150" s="252"/>
      <c r="DQ150" s="252"/>
      <c r="DR150" s="252"/>
      <c r="DS150" s="252"/>
      <c r="DT150" s="252"/>
      <c r="DU150" s="252"/>
      <c r="DV150" s="252"/>
      <c r="DW150" s="252"/>
      <c r="DX150" s="252"/>
      <c r="DY150" s="252"/>
      <c r="DZ150" s="252"/>
      <c r="EA150" s="252"/>
      <c r="EB150" s="252"/>
      <c r="EC150" s="252"/>
      <c r="ED150" s="252"/>
      <c r="EE150" s="252"/>
      <c r="EF150" s="252"/>
      <c r="EG150" s="252"/>
      <c r="EH150" s="252"/>
      <c r="EI150" s="252"/>
      <c r="EJ150" s="252"/>
      <c r="EK150" s="252"/>
      <c r="EL150" s="252"/>
      <c r="EM150" s="252"/>
      <c r="EN150" s="252"/>
      <c r="EO150" s="252"/>
      <c r="EP150" s="252"/>
      <c r="EQ150" s="252"/>
      <c r="ER150" s="252"/>
      <c r="ES150" s="252"/>
      <c r="ET150" s="252"/>
      <c r="EU150" s="252"/>
      <c r="EV150" s="252"/>
      <c r="EW150" s="252"/>
      <c r="EX150" s="252"/>
      <c r="EY150" s="252"/>
      <c r="EZ150" s="252"/>
      <c r="FA150" s="252"/>
      <c r="FB150" s="252"/>
      <c r="FC150" s="252"/>
      <c r="FD150" s="252"/>
      <c r="FE150" s="252"/>
      <c r="FF150" s="252"/>
      <c r="FG150" s="252"/>
      <c r="FH150" s="252"/>
      <c r="FI150" s="252"/>
      <c r="FJ150" s="252"/>
      <c r="FK150" s="252"/>
      <c r="FL150" s="252"/>
      <c r="FM150" s="252"/>
      <c r="FN150" s="252"/>
      <c r="FO150" s="252"/>
      <c r="FP150" s="252"/>
      <c r="FQ150" s="252"/>
      <c r="FR150" s="252"/>
      <c r="FS150" s="252"/>
      <c r="FT150" s="252"/>
      <c r="FU150" s="252"/>
      <c r="FV150" s="252"/>
      <c r="FW150" s="252"/>
      <c r="FX150" s="252"/>
      <c r="FY150" s="252"/>
      <c r="FZ150" s="252"/>
      <c r="GA150" s="252"/>
      <c r="GB150" s="252"/>
      <c r="GC150" s="252"/>
      <c r="GD150" s="252"/>
      <c r="GE150" s="252"/>
      <c r="GF150" s="252"/>
      <c r="GG150" s="252"/>
      <c r="GH150" s="252"/>
      <c r="GI150" s="252"/>
      <c r="GJ150" s="252"/>
      <c r="GK150" s="252"/>
      <c r="GL150" s="252"/>
      <c r="GM150" s="252"/>
      <c r="GN150" s="252"/>
      <c r="GO150" s="252"/>
      <c r="GP150" s="252"/>
      <c r="GQ150" s="252"/>
      <c r="GR150" s="252"/>
      <c r="GS150" s="252"/>
      <c r="GT150" s="252"/>
      <c r="GU150" s="252"/>
      <c r="GV150" s="252"/>
      <c r="GW150" s="252"/>
      <c r="GX150" s="252"/>
      <c r="GY150" s="252"/>
      <c r="GZ150" s="252"/>
      <c r="HA150" s="252"/>
      <c r="HB150" s="252"/>
      <c r="HC150" s="252"/>
      <c r="HD150" s="252"/>
      <c r="HE150" s="252"/>
      <c r="HF150" s="252"/>
      <c r="HG150" s="252"/>
      <c r="HH150" s="252"/>
    </row>
    <row r="151" spans="1:216" s="272" customFormat="1">
      <c r="A151" s="252"/>
      <c r="B151" s="288"/>
      <c r="C151" s="289"/>
      <c r="D151" s="289"/>
      <c r="E151" s="289"/>
      <c r="F151" s="290"/>
      <c r="G151" s="290"/>
      <c r="H151" s="290"/>
      <c r="I151" s="290"/>
      <c r="J151" s="290"/>
      <c r="K151" s="291"/>
      <c r="L151" s="291"/>
      <c r="M151" s="291"/>
      <c r="N151" s="291"/>
      <c r="O151" s="291"/>
      <c r="P151" s="252"/>
      <c r="Q151" s="252"/>
      <c r="R151" s="252"/>
      <c r="S151" s="252"/>
      <c r="T151" s="252"/>
      <c r="U151" s="252"/>
      <c r="V151" s="252"/>
      <c r="W151" s="252"/>
      <c r="X151" s="252"/>
      <c r="Y151" s="252"/>
      <c r="Z151" s="252"/>
      <c r="AA151" s="252"/>
      <c r="AB151" s="252"/>
      <c r="AC151" s="252"/>
      <c r="AD151" s="252"/>
      <c r="AE151" s="252"/>
      <c r="AF151" s="252"/>
      <c r="AG151" s="252"/>
      <c r="AH151" s="252"/>
      <c r="AI151" s="252"/>
      <c r="AJ151" s="252"/>
      <c r="AK151" s="252"/>
      <c r="AL151" s="252"/>
      <c r="AM151" s="252"/>
      <c r="AN151" s="252"/>
      <c r="AO151" s="252"/>
      <c r="AP151" s="252"/>
      <c r="AQ151" s="252"/>
      <c r="AR151" s="252"/>
      <c r="AS151" s="252"/>
      <c r="AT151" s="252"/>
      <c r="AU151" s="252"/>
      <c r="AV151" s="252"/>
      <c r="AW151" s="252"/>
      <c r="AX151" s="252"/>
      <c r="AY151" s="252"/>
      <c r="AZ151" s="252"/>
      <c r="BA151" s="252"/>
      <c r="BB151" s="252"/>
      <c r="BC151" s="252"/>
      <c r="BD151" s="252"/>
      <c r="BE151" s="252"/>
      <c r="BF151" s="252"/>
      <c r="BG151" s="252"/>
      <c r="BH151" s="252"/>
      <c r="BI151" s="252"/>
      <c r="BJ151" s="252"/>
      <c r="BK151" s="252"/>
      <c r="BL151" s="252"/>
      <c r="BM151" s="252"/>
      <c r="BN151" s="252"/>
      <c r="BO151" s="252"/>
      <c r="BP151" s="252"/>
      <c r="BQ151" s="252"/>
      <c r="BR151" s="252"/>
      <c r="BS151" s="252"/>
      <c r="BT151" s="252"/>
      <c r="BU151" s="252"/>
      <c r="BV151" s="252"/>
      <c r="BW151" s="252"/>
      <c r="BX151" s="252"/>
      <c r="BY151" s="252"/>
      <c r="BZ151" s="252"/>
      <c r="CA151" s="252"/>
      <c r="CB151" s="252"/>
      <c r="CC151" s="252"/>
      <c r="CD151" s="252"/>
      <c r="CE151" s="252"/>
      <c r="CF151" s="252"/>
      <c r="CG151" s="252"/>
      <c r="CH151" s="252"/>
      <c r="CI151" s="252"/>
      <c r="CJ151" s="252"/>
      <c r="CK151" s="252"/>
      <c r="CL151" s="252"/>
      <c r="CM151" s="252"/>
      <c r="CN151" s="252"/>
      <c r="CO151" s="252"/>
      <c r="CP151" s="252"/>
      <c r="CQ151" s="252"/>
      <c r="CR151" s="252"/>
      <c r="CS151" s="252"/>
      <c r="CT151" s="252"/>
      <c r="CU151" s="252"/>
      <c r="CV151" s="252"/>
      <c r="CW151" s="252"/>
      <c r="CX151" s="252"/>
      <c r="CY151" s="252"/>
      <c r="CZ151" s="252"/>
      <c r="DA151" s="252"/>
      <c r="DB151" s="252"/>
      <c r="DC151" s="252"/>
      <c r="DD151" s="252"/>
      <c r="DE151" s="252"/>
      <c r="DF151" s="252"/>
      <c r="DG151" s="252"/>
      <c r="DH151" s="252"/>
      <c r="DI151" s="252"/>
      <c r="DJ151" s="252"/>
      <c r="DK151" s="252"/>
      <c r="DL151" s="252"/>
      <c r="DM151" s="252"/>
      <c r="DN151" s="252"/>
      <c r="DO151" s="252"/>
      <c r="DP151" s="252"/>
      <c r="DQ151" s="252"/>
      <c r="DR151" s="252"/>
      <c r="DS151" s="252"/>
      <c r="DT151" s="252"/>
      <c r="DU151" s="252"/>
      <c r="DV151" s="252"/>
      <c r="DW151" s="252"/>
      <c r="DX151" s="252"/>
      <c r="DY151" s="252"/>
      <c r="DZ151" s="252"/>
      <c r="EA151" s="252"/>
      <c r="EB151" s="252"/>
      <c r="EC151" s="252"/>
      <c r="ED151" s="252"/>
      <c r="EE151" s="252"/>
      <c r="EF151" s="252"/>
      <c r="EG151" s="252"/>
      <c r="EH151" s="252"/>
      <c r="EI151" s="252"/>
      <c r="EJ151" s="252"/>
      <c r="EK151" s="252"/>
      <c r="EL151" s="252"/>
      <c r="EM151" s="252"/>
      <c r="EN151" s="252"/>
      <c r="EO151" s="252"/>
      <c r="EP151" s="252"/>
      <c r="EQ151" s="252"/>
      <c r="ER151" s="252"/>
      <c r="ES151" s="252"/>
      <c r="ET151" s="252"/>
      <c r="EU151" s="252"/>
      <c r="EV151" s="252"/>
      <c r="EW151" s="252"/>
      <c r="EX151" s="252"/>
      <c r="EY151" s="252"/>
      <c r="EZ151" s="252"/>
      <c r="FA151" s="252"/>
      <c r="FB151" s="252"/>
      <c r="FC151" s="252"/>
      <c r="FD151" s="252"/>
      <c r="FE151" s="252"/>
      <c r="FF151" s="252"/>
      <c r="FG151" s="252"/>
      <c r="FH151" s="252"/>
      <c r="FI151" s="252"/>
      <c r="FJ151" s="252"/>
      <c r="FK151" s="252"/>
      <c r="FL151" s="252"/>
      <c r="FM151" s="252"/>
      <c r="FN151" s="252"/>
      <c r="FO151" s="252"/>
      <c r="FP151" s="252"/>
      <c r="FQ151" s="252"/>
      <c r="FR151" s="252"/>
      <c r="FS151" s="252"/>
      <c r="FT151" s="252"/>
      <c r="FU151" s="252"/>
      <c r="FV151" s="252"/>
      <c r="FW151" s="252"/>
      <c r="FX151" s="252"/>
      <c r="FY151" s="252"/>
      <c r="FZ151" s="252"/>
      <c r="GA151" s="252"/>
      <c r="GB151" s="252"/>
      <c r="GC151" s="252"/>
      <c r="GD151" s="252"/>
      <c r="GE151" s="252"/>
      <c r="GF151" s="252"/>
      <c r="GG151" s="252"/>
      <c r="GH151" s="252"/>
      <c r="GI151" s="252"/>
      <c r="GJ151" s="252"/>
      <c r="GK151" s="252"/>
      <c r="GL151" s="252"/>
      <c r="GM151" s="252"/>
      <c r="GN151" s="252"/>
      <c r="GO151" s="252"/>
      <c r="GP151" s="252"/>
      <c r="GQ151" s="252"/>
      <c r="GR151" s="252"/>
      <c r="GS151" s="252"/>
      <c r="GT151" s="252"/>
      <c r="GU151" s="252"/>
      <c r="GV151" s="252"/>
      <c r="GW151" s="252"/>
      <c r="GX151" s="252"/>
      <c r="GY151" s="252"/>
      <c r="GZ151" s="252"/>
      <c r="HA151" s="252"/>
      <c r="HB151" s="252"/>
      <c r="HC151" s="252"/>
      <c r="HD151" s="252"/>
      <c r="HE151" s="252"/>
      <c r="HF151" s="252"/>
      <c r="HG151" s="252"/>
      <c r="HH151" s="252"/>
    </row>
    <row r="152" spans="1:216" s="272" customFormat="1">
      <c r="A152" s="252"/>
      <c r="B152" s="288"/>
      <c r="C152" s="289"/>
      <c r="D152" s="289"/>
      <c r="E152" s="289"/>
      <c r="F152" s="290"/>
      <c r="G152" s="290"/>
      <c r="H152" s="290"/>
      <c r="I152" s="290"/>
      <c r="J152" s="290"/>
      <c r="K152" s="291"/>
      <c r="L152" s="291"/>
      <c r="M152" s="291"/>
      <c r="N152" s="291"/>
      <c r="O152" s="291"/>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c r="AP152" s="252"/>
      <c r="AQ152" s="252"/>
      <c r="AR152" s="252"/>
      <c r="AS152" s="252"/>
      <c r="AT152" s="252"/>
      <c r="AU152" s="252"/>
      <c r="AV152" s="252"/>
      <c r="AW152" s="252"/>
      <c r="AX152" s="252"/>
      <c r="AY152" s="252"/>
      <c r="AZ152" s="252"/>
      <c r="BA152" s="252"/>
      <c r="BB152" s="252"/>
      <c r="BC152" s="252"/>
      <c r="BD152" s="252"/>
      <c r="BE152" s="252"/>
      <c r="BF152" s="252"/>
      <c r="BG152" s="252"/>
      <c r="BH152" s="252"/>
      <c r="BI152" s="252"/>
      <c r="BJ152" s="252"/>
      <c r="BK152" s="252"/>
      <c r="BL152" s="252"/>
      <c r="BM152" s="252"/>
      <c r="BN152" s="252"/>
      <c r="BO152" s="252"/>
      <c r="BP152" s="252"/>
      <c r="BQ152" s="252"/>
      <c r="BR152" s="252"/>
      <c r="BS152" s="252"/>
      <c r="BT152" s="252"/>
      <c r="BU152" s="252"/>
      <c r="BV152" s="252"/>
      <c r="BW152" s="252"/>
      <c r="BX152" s="252"/>
      <c r="BY152" s="252"/>
      <c r="BZ152" s="252"/>
      <c r="CA152" s="252"/>
      <c r="CB152" s="252"/>
      <c r="CC152" s="252"/>
      <c r="CD152" s="252"/>
      <c r="CE152" s="252"/>
      <c r="CF152" s="252"/>
      <c r="CG152" s="252"/>
      <c r="CH152" s="252"/>
      <c r="CI152" s="252"/>
      <c r="CJ152" s="252"/>
      <c r="CK152" s="252"/>
      <c r="CL152" s="252"/>
      <c r="CM152" s="252"/>
      <c r="CN152" s="252"/>
      <c r="CO152" s="252"/>
      <c r="CP152" s="252"/>
      <c r="CQ152" s="252"/>
      <c r="CR152" s="252"/>
      <c r="CS152" s="252"/>
      <c r="CT152" s="252"/>
      <c r="CU152" s="252"/>
      <c r="CV152" s="252"/>
      <c r="CW152" s="252"/>
      <c r="CX152" s="252"/>
      <c r="CY152" s="252"/>
      <c r="CZ152" s="252"/>
      <c r="DA152" s="252"/>
      <c r="DB152" s="252"/>
      <c r="DC152" s="252"/>
      <c r="DD152" s="252"/>
      <c r="DE152" s="252"/>
      <c r="DF152" s="252"/>
      <c r="DG152" s="252"/>
      <c r="DH152" s="252"/>
      <c r="DI152" s="252"/>
      <c r="DJ152" s="252"/>
      <c r="DK152" s="252"/>
      <c r="DL152" s="252"/>
      <c r="DM152" s="252"/>
      <c r="DN152" s="252"/>
      <c r="DO152" s="252"/>
      <c r="DP152" s="252"/>
      <c r="DQ152" s="252"/>
      <c r="DR152" s="252"/>
      <c r="DS152" s="252"/>
      <c r="DT152" s="252"/>
      <c r="DU152" s="252"/>
      <c r="DV152" s="252"/>
      <c r="DW152" s="252"/>
      <c r="DX152" s="252"/>
      <c r="DY152" s="252"/>
      <c r="DZ152" s="252"/>
      <c r="EA152" s="252"/>
      <c r="EB152" s="252"/>
      <c r="EC152" s="252"/>
      <c r="ED152" s="252"/>
      <c r="EE152" s="252"/>
      <c r="EF152" s="252"/>
      <c r="EG152" s="252"/>
      <c r="EH152" s="252"/>
      <c r="EI152" s="252"/>
      <c r="EJ152" s="252"/>
      <c r="EK152" s="252"/>
      <c r="EL152" s="252"/>
      <c r="EM152" s="252"/>
      <c r="EN152" s="252"/>
      <c r="EO152" s="252"/>
      <c r="EP152" s="252"/>
      <c r="EQ152" s="252"/>
      <c r="ER152" s="252"/>
      <c r="ES152" s="252"/>
      <c r="ET152" s="252"/>
      <c r="EU152" s="252"/>
      <c r="EV152" s="252"/>
      <c r="EW152" s="252"/>
      <c r="EX152" s="252"/>
      <c r="EY152" s="252"/>
      <c r="EZ152" s="252"/>
      <c r="FA152" s="252"/>
      <c r="FB152" s="252"/>
      <c r="FC152" s="252"/>
      <c r="FD152" s="252"/>
      <c r="FE152" s="252"/>
      <c r="FF152" s="252"/>
      <c r="FG152" s="252"/>
      <c r="FH152" s="252"/>
      <c r="FI152" s="252"/>
      <c r="FJ152" s="252"/>
      <c r="FK152" s="252"/>
      <c r="FL152" s="252"/>
      <c r="FM152" s="252"/>
      <c r="FN152" s="252"/>
      <c r="FO152" s="252"/>
      <c r="FP152" s="252"/>
      <c r="FQ152" s="252"/>
      <c r="FR152" s="252"/>
      <c r="FS152" s="252"/>
      <c r="FT152" s="252"/>
      <c r="FU152" s="252"/>
      <c r="FV152" s="252"/>
      <c r="FW152" s="252"/>
      <c r="FX152" s="252"/>
      <c r="FY152" s="252"/>
      <c r="FZ152" s="252"/>
      <c r="GA152" s="252"/>
      <c r="GB152" s="252"/>
      <c r="GC152" s="252"/>
      <c r="GD152" s="252"/>
      <c r="GE152" s="252"/>
      <c r="GF152" s="252"/>
      <c r="GG152" s="252"/>
      <c r="GH152" s="252"/>
      <c r="GI152" s="252"/>
      <c r="GJ152" s="252"/>
      <c r="GK152" s="252"/>
      <c r="GL152" s="252"/>
      <c r="GM152" s="252"/>
      <c r="GN152" s="252"/>
      <c r="GO152" s="252"/>
      <c r="GP152" s="252"/>
      <c r="GQ152" s="252"/>
      <c r="GR152" s="252"/>
      <c r="GS152" s="252"/>
      <c r="GT152" s="252"/>
      <c r="GU152" s="252"/>
      <c r="GV152" s="252"/>
      <c r="GW152" s="252"/>
      <c r="GX152" s="252"/>
      <c r="GY152" s="252"/>
      <c r="GZ152" s="252"/>
      <c r="HA152" s="252"/>
      <c r="HB152" s="252"/>
      <c r="HC152" s="252"/>
      <c r="HD152" s="252"/>
      <c r="HE152" s="252"/>
      <c r="HF152" s="252"/>
      <c r="HG152" s="252"/>
      <c r="HH152" s="252"/>
    </row>
    <row r="153" spans="1:216" s="272" customFormat="1">
      <c r="A153" s="252"/>
      <c r="B153" s="288"/>
      <c r="C153" s="289"/>
      <c r="D153" s="289"/>
      <c r="E153" s="289"/>
      <c r="F153" s="290"/>
      <c r="G153" s="290"/>
      <c r="H153" s="290"/>
      <c r="I153" s="290"/>
      <c r="J153" s="290"/>
      <c r="K153" s="291"/>
      <c r="L153" s="291"/>
      <c r="M153" s="291"/>
      <c r="N153" s="291"/>
      <c r="O153" s="291"/>
      <c r="P153" s="252"/>
      <c r="Q153" s="252"/>
      <c r="R153" s="252"/>
      <c r="S153" s="252"/>
      <c r="T153" s="252"/>
      <c r="U153" s="252"/>
      <c r="V153" s="252"/>
      <c r="W153" s="252"/>
      <c r="X153" s="252"/>
      <c r="Y153" s="252"/>
      <c r="Z153" s="252"/>
      <c r="AA153" s="252"/>
      <c r="AB153" s="252"/>
      <c r="AC153" s="252"/>
      <c r="AD153" s="252"/>
      <c r="AE153" s="252"/>
      <c r="AF153" s="252"/>
      <c r="AG153" s="252"/>
      <c r="AH153" s="252"/>
      <c r="AI153" s="252"/>
      <c r="AJ153" s="252"/>
      <c r="AK153" s="252"/>
      <c r="AL153" s="252"/>
      <c r="AM153" s="252"/>
      <c r="AN153" s="252"/>
      <c r="AO153" s="252"/>
      <c r="AP153" s="252"/>
      <c r="AQ153" s="252"/>
      <c r="AR153" s="252"/>
      <c r="AS153" s="252"/>
      <c r="AT153" s="252"/>
      <c r="AU153" s="252"/>
      <c r="AV153" s="252"/>
      <c r="AW153" s="252"/>
      <c r="AX153" s="252"/>
      <c r="AY153" s="252"/>
      <c r="AZ153" s="252"/>
      <c r="BA153" s="252"/>
      <c r="BB153" s="252"/>
      <c r="BC153" s="252"/>
      <c r="BD153" s="252"/>
      <c r="BE153" s="252"/>
      <c r="BF153" s="252"/>
      <c r="BG153" s="252"/>
      <c r="BH153" s="252"/>
      <c r="BI153" s="252"/>
      <c r="BJ153" s="252"/>
      <c r="BK153" s="252"/>
      <c r="BL153" s="252"/>
      <c r="BM153" s="252"/>
      <c r="BN153" s="252"/>
      <c r="BO153" s="252"/>
      <c r="BP153" s="252"/>
      <c r="BQ153" s="252"/>
      <c r="BR153" s="252"/>
      <c r="BS153" s="252"/>
      <c r="BT153" s="252"/>
      <c r="BU153" s="252"/>
      <c r="BV153" s="252"/>
      <c r="BW153" s="252"/>
      <c r="BX153" s="252"/>
      <c r="BY153" s="252"/>
      <c r="BZ153" s="252"/>
      <c r="CA153" s="252"/>
      <c r="CB153" s="252"/>
      <c r="CC153" s="252"/>
      <c r="CD153" s="252"/>
      <c r="CE153" s="252"/>
      <c r="CF153" s="252"/>
      <c r="CG153" s="252"/>
      <c r="CH153" s="252"/>
      <c r="CI153" s="252"/>
      <c r="CJ153" s="252"/>
      <c r="CK153" s="252"/>
      <c r="CL153" s="252"/>
      <c r="CM153" s="252"/>
      <c r="CN153" s="252"/>
      <c r="CO153" s="252"/>
      <c r="CP153" s="252"/>
      <c r="CQ153" s="252"/>
      <c r="CR153" s="252"/>
      <c r="CS153" s="252"/>
      <c r="CT153" s="252"/>
      <c r="CU153" s="252"/>
      <c r="CV153" s="252"/>
      <c r="CW153" s="252"/>
      <c r="CX153" s="252"/>
      <c r="CY153" s="252"/>
      <c r="CZ153" s="252"/>
      <c r="DA153" s="252"/>
      <c r="DB153" s="252"/>
      <c r="DC153" s="252"/>
      <c r="DD153" s="252"/>
      <c r="DE153" s="252"/>
      <c r="DF153" s="252"/>
      <c r="DG153" s="252"/>
      <c r="DH153" s="252"/>
      <c r="DI153" s="252"/>
      <c r="DJ153" s="252"/>
      <c r="DK153" s="252"/>
      <c r="DL153" s="252"/>
      <c r="DM153" s="252"/>
      <c r="DN153" s="252"/>
      <c r="DO153" s="252"/>
      <c r="DP153" s="252"/>
      <c r="DQ153" s="252"/>
      <c r="DR153" s="252"/>
      <c r="DS153" s="252"/>
      <c r="DT153" s="252"/>
      <c r="DU153" s="252"/>
      <c r="DV153" s="252"/>
      <c r="DW153" s="252"/>
      <c r="DX153" s="252"/>
      <c r="DY153" s="252"/>
      <c r="DZ153" s="252"/>
      <c r="EA153" s="252"/>
      <c r="EB153" s="252"/>
      <c r="EC153" s="252"/>
      <c r="ED153" s="252"/>
      <c r="EE153" s="252"/>
      <c r="EF153" s="252"/>
      <c r="EG153" s="252"/>
      <c r="EH153" s="252"/>
      <c r="EI153" s="252"/>
      <c r="EJ153" s="252"/>
      <c r="EK153" s="252"/>
      <c r="EL153" s="252"/>
      <c r="EM153" s="252"/>
      <c r="EN153" s="252"/>
      <c r="EO153" s="252"/>
      <c r="EP153" s="252"/>
      <c r="EQ153" s="252"/>
      <c r="ER153" s="252"/>
      <c r="ES153" s="252"/>
      <c r="ET153" s="252"/>
      <c r="EU153" s="252"/>
      <c r="EV153" s="252"/>
      <c r="EW153" s="252"/>
      <c r="EX153" s="252"/>
      <c r="EY153" s="252"/>
      <c r="EZ153" s="252"/>
      <c r="FA153" s="252"/>
      <c r="FB153" s="252"/>
      <c r="FC153" s="252"/>
      <c r="FD153" s="252"/>
      <c r="FE153" s="252"/>
      <c r="FF153" s="252"/>
      <c r="FG153" s="252"/>
      <c r="FH153" s="252"/>
      <c r="FI153" s="252"/>
      <c r="FJ153" s="252"/>
      <c r="FK153" s="252"/>
      <c r="FL153" s="252"/>
      <c r="FM153" s="252"/>
      <c r="FN153" s="252"/>
      <c r="FO153" s="252"/>
      <c r="FP153" s="252"/>
      <c r="FQ153" s="252"/>
      <c r="FR153" s="252"/>
      <c r="FS153" s="252"/>
      <c r="FT153" s="252"/>
      <c r="FU153" s="252"/>
      <c r="FV153" s="252"/>
      <c r="FW153" s="252"/>
      <c r="FX153" s="252"/>
      <c r="FY153" s="252"/>
      <c r="FZ153" s="252"/>
      <c r="GA153" s="252"/>
      <c r="GB153" s="252"/>
      <c r="GC153" s="252"/>
      <c r="GD153" s="252"/>
      <c r="GE153" s="252"/>
      <c r="GF153" s="252"/>
      <c r="GG153" s="252"/>
      <c r="GH153" s="252"/>
      <c r="GI153" s="252"/>
      <c r="GJ153" s="252"/>
      <c r="GK153" s="252"/>
      <c r="GL153" s="252"/>
      <c r="GM153" s="252"/>
      <c r="GN153" s="252"/>
      <c r="GO153" s="252"/>
      <c r="GP153" s="252"/>
      <c r="GQ153" s="252"/>
      <c r="GR153" s="252"/>
      <c r="GS153" s="252"/>
      <c r="GT153" s="252"/>
      <c r="GU153" s="252"/>
      <c r="GV153" s="252"/>
      <c r="GW153" s="252"/>
      <c r="GX153" s="252"/>
      <c r="GY153" s="252"/>
      <c r="GZ153" s="252"/>
      <c r="HA153" s="252"/>
      <c r="HB153" s="252"/>
      <c r="HC153" s="252"/>
      <c r="HD153" s="252"/>
      <c r="HE153" s="252"/>
      <c r="HF153" s="252"/>
      <c r="HG153" s="252"/>
      <c r="HH153" s="252"/>
    </row>
    <row r="154" spans="1:216" s="272" customFormat="1">
      <c r="A154" s="252"/>
      <c r="B154" s="288"/>
      <c r="C154" s="289"/>
      <c r="D154" s="289"/>
      <c r="E154" s="289"/>
      <c r="F154" s="290"/>
      <c r="G154" s="290"/>
      <c r="H154" s="290"/>
      <c r="I154" s="290"/>
      <c r="J154" s="290"/>
      <c r="K154" s="291"/>
      <c r="L154" s="291"/>
      <c r="M154" s="291"/>
      <c r="N154" s="291"/>
      <c r="O154" s="291"/>
      <c r="P154" s="252"/>
      <c r="Q154" s="252"/>
      <c r="R154" s="252"/>
      <c r="S154" s="252"/>
      <c r="T154" s="252"/>
      <c r="U154" s="252"/>
      <c r="V154" s="252"/>
      <c r="W154" s="252"/>
      <c r="X154" s="252"/>
      <c r="Y154" s="252"/>
      <c r="Z154" s="252"/>
      <c r="AA154" s="252"/>
      <c r="AB154" s="252"/>
      <c r="AC154" s="252"/>
      <c r="AD154" s="252"/>
      <c r="AE154" s="252"/>
      <c r="AF154" s="252"/>
      <c r="AG154" s="252"/>
      <c r="AH154" s="252"/>
      <c r="AI154" s="252"/>
      <c r="AJ154" s="252"/>
      <c r="AK154" s="252"/>
      <c r="AL154" s="252"/>
      <c r="AM154" s="252"/>
      <c r="AN154" s="252"/>
      <c r="AO154" s="252"/>
      <c r="AP154" s="252"/>
      <c r="AQ154" s="252"/>
      <c r="AR154" s="252"/>
      <c r="AS154" s="252"/>
      <c r="AT154" s="252"/>
      <c r="AU154" s="252"/>
      <c r="AV154" s="252"/>
      <c r="AW154" s="252"/>
      <c r="AX154" s="252"/>
      <c r="AY154" s="252"/>
      <c r="AZ154" s="252"/>
      <c r="BA154" s="252"/>
      <c r="BB154" s="252"/>
      <c r="BC154" s="252"/>
      <c r="BD154" s="252"/>
      <c r="BE154" s="252"/>
      <c r="BF154" s="252"/>
      <c r="BG154" s="252"/>
      <c r="BH154" s="252"/>
      <c r="BI154" s="252"/>
      <c r="BJ154" s="252"/>
      <c r="BK154" s="252"/>
      <c r="BL154" s="252"/>
      <c r="BM154" s="252"/>
      <c r="BN154" s="252"/>
      <c r="BO154" s="252"/>
      <c r="BP154" s="252"/>
      <c r="BQ154" s="252"/>
      <c r="BR154" s="252"/>
      <c r="BS154" s="252"/>
      <c r="BT154" s="252"/>
      <c r="BU154" s="252"/>
      <c r="BV154" s="252"/>
      <c r="BW154" s="252"/>
      <c r="BX154" s="252"/>
      <c r="BY154" s="252"/>
      <c r="BZ154" s="252"/>
      <c r="CA154" s="252"/>
      <c r="CB154" s="252"/>
      <c r="CC154" s="252"/>
      <c r="CD154" s="252"/>
      <c r="CE154" s="252"/>
      <c r="CF154" s="252"/>
      <c r="CG154" s="252"/>
      <c r="CH154" s="252"/>
      <c r="CI154" s="252"/>
      <c r="CJ154" s="252"/>
      <c r="CK154" s="252"/>
      <c r="CL154" s="252"/>
      <c r="CM154" s="252"/>
      <c r="CN154" s="252"/>
      <c r="CO154" s="252"/>
      <c r="CP154" s="252"/>
      <c r="CQ154" s="252"/>
      <c r="CR154" s="252"/>
      <c r="CS154" s="252"/>
      <c r="CT154" s="252"/>
      <c r="CU154" s="252"/>
      <c r="CV154" s="252"/>
      <c r="CW154" s="252"/>
      <c r="CX154" s="252"/>
      <c r="CY154" s="252"/>
      <c r="CZ154" s="252"/>
      <c r="DA154" s="252"/>
      <c r="DB154" s="252"/>
      <c r="DC154" s="252"/>
      <c r="DD154" s="252"/>
      <c r="DE154" s="252"/>
      <c r="DF154" s="252"/>
      <c r="DG154" s="252"/>
      <c r="DH154" s="252"/>
      <c r="DI154" s="252"/>
      <c r="DJ154" s="252"/>
      <c r="DK154" s="252"/>
      <c r="DL154" s="252"/>
      <c r="DM154" s="252"/>
      <c r="DN154" s="252"/>
      <c r="DO154" s="252"/>
      <c r="DP154" s="252"/>
      <c r="DQ154" s="252"/>
      <c r="DR154" s="252"/>
      <c r="DS154" s="252"/>
      <c r="DT154" s="252"/>
      <c r="DU154" s="252"/>
      <c r="DV154" s="252"/>
      <c r="DW154" s="252"/>
      <c r="DX154" s="252"/>
      <c r="DY154" s="252"/>
      <c r="DZ154" s="252"/>
      <c r="EA154" s="252"/>
      <c r="EB154" s="252"/>
      <c r="EC154" s="252"/>
      <c r="ED154" s="252"/>
      <c r="EE154" s="252"/>
      <c r="EF154" s="252"/>
      <c r="EG154" s="252"/>
      <c r="EH154" s="252"/>
      <c r="EI154" s="252"/>
      <c r="EJ154" s="252"/>
      <c r="EK154" s="252"/>
      <c r="EL154" s="252"/>
      <c r="EM154" s="252"/>
      <c r="EN154" s="252"/>
      <c r="EO154" s="252"/>
      <c r="EP154" s="252"/>
      <c r="EQ154" s="252"/>
      <c r="ER154" s="252"/>
      <c r="ES154" s="252"/>
      <c r="ET154" s="252"/>
      <c r="EU154" s="252"/>
      <c r="EV154" s="252"/>
      <c r="EW154" s="252"/>
      <c r="EX154" s="252"/>
      <c r="EY154" s="252"/>
      <c r="EZ154" s="252"/>
      <c r="FA154" s="252"/>
      <c r="FB154" s="252"/>
      <c r="FC154" s="252"/>
      <c r="FD154" s="252"/>
      <c r="FE154" s="252"/>
      <c r="FF154" s="252"/>
      <c r="FG154" s="252"/>
      <c r="FH154" s="252"/>
      <c r="FI154" s="252"/>
      <c r="FJ154" s="252"/>
      <c r="FK154" s="252"/>
      <c r="FL154" s="252"/>
      <c r="FM154" s="252"/>
      <c r="FN154" s="252"/>
      <c r="FO154" s="252"/>
      <c r="FP154" s="252"/>
      <c r="FQ154" s="252"/>
      <c r="FR154" s="252"/>
      <c r="FS154" s="252"/>
      <c r="FT154" s="252"/>
      <c r="FU154" s="252"/>
      <c r="FV154" s="252"/>
      <c r="FW154" s="252"/>
      <c r="FX154" s="252"/>
      <c r="FY154" s="252"/>
      <c r="FZ154" s="252"/>
      <c r="GA154" s="252"/>
      <c r="GB154" s="252"/>
      <c r="GC154" s="252"/>
      <c r="GD154" s="252"/>
      <c r="GE154" s="252"/>
      <c r="GF154" s="252"/>
      <c r="GG154" s="252"/>
      <c r="GH154" s="252"/>
      <c r="GI154" s="252"/>
      <c r="GJ154" s="252"/>
      <c r="GK154" s="252"/>
      <c r="GL154" s="252"/>
      <c r="GM154" s="252"/>
      <c r="GN154" s="252"/>
      <c r="GO154" s="252"/>
      <c r="GP154" s="252"/>
      <c r="GQ154" s="252"/>
      <c r="GR154" s="252"/>
      <c r="GS154" s="252"/>
      <c r="GT154" s="252"/>
      <c r="GU154" s="252"/>
      <c r="GV154" s="252"/>
      <c r="GW154" s="252"/>
      <c r="GX154" s="252"/>
      <c r="GY154" s="252"/>
      <c r="GZ154" s="252"/>
      <c r="HA154" s="252"/>
      <c r="HB154" s="252"/>
      <c r="HC154" s="252"/>
      <c r="HD154" s="252"/>
      <c r="HE154" s="252"/>
      <c r="HF154" s="252"/>
      <c r="HG154" s="252"/>
      <c r="HH154" s="252"/>
    </row>
    <row r="155" spans="1:216" s="272" customFormat="1">
      <c r="A155" s="252"/>
      <c r="B155" s="288"/>
      <c r="C155" s="289"/>
      <c r="D155" s="289"/>
      <c r="E155" s="289"/>
      <c r="F155" s="290"/>
      <c r="G155" s="290"/>
      <c r="H155" s="290"/>
      <c r="I155" s="290"/>
      <c r="J155" s="290"/>
      <c r="K155" s="291"/>
      <c r="L155" s="291"/>
      <c r="M155" s="291"/>
      <c r="N155" s="291"/>
      <c r="O155" s="291"/>
      <c r="P155" s="252"/>
      <c r="Q155" s="252"/>
      <c r="R155" s="252"/>
      <c r="S155" s="252"/>
      <c r="T155" s="252"/>
      <c r="U155" s="252"/>
      <c r="V155" s="252"/>
      <c r="W155" s="252"/>
      <c r="X155" s="252"/>
      <c r="Y155" s="252"/>
      <c r="Z155" s="252"/>
      <c r="AA155" s="252"/>
      <c r="AB155" s="252"/>
      <c r="AC155" s="252"/>
      <c r="AD155" s="252"/>
      <c r="AE155" s="252"/>
      <c r="AF155" s="252"/>
      <c r="AG155" s="252"/>
      <c r="AH155" s="252"/>
      <c r="AI155" s="252"/>
      <c r="AJ155" s="252"/>
      <c r="AK155" s="252"/>
      <c r="AL155" s="252"/>
      <c r="AM155" s="252"/>
      <c r="AN155" s="252"/>
      <c r="AO155" s="252"/>
      <c r="AP155" s="252"/>
      <c r="AQ155" s="252"/>
      <c r="AR155" s="252"/>
      <c r="AS155" s="252"/>
      <c r="AT155" s="252"/>
      <c r="AU155" s="252"/>
      <c r="AV155" s="252"/>
      <c r="AW155" s="252"/>
      <c r="AX155" s="252"/>
      <c r="AY155" s="252"/>
      <c r="AZ155" s="252"/>
      <c r="BA155" s="252"/>
      <c r="BB155" s="252"/>
      <c r="BC155" s="252"/>
      <c r="BD155" s="252"/>
      <c r="BE155" s="252"/>
      <c r="BF155" s="252"/>
      <c r="BG155" s="252"/>
      <c r="BH155" s="252"/>
      <c r="BI155" s="252"/>
      <c r="BJ155" s="252"/>
      <c r="BK155" s="252"/>
      <c r="BL155" s="252"/>
      <c r="BM155" s="252"/>
      <c r="BN155" s="252"/>
      <c r="BO155" s="252"/>
      <c r="BP155" s="252"/>
      <c r="BQ155" s="252"/>
      <c r="BR155" s="252"/>
      <c r="BS155" s="252"/>
      <c r="BT155" s="252"/>
      <c r="BU155" s="252"/>
      <c r="BV155" s="252"/>
      <c r="BW155" s="252"/>
      <c r="BX155" s="252"/>
      <c r="BY155" s="252"/>
      <c r="BZ155" s="252"/>
      <c r="CA155" s="252"/>
      <c r="CB155" s="252"/>
      <c r="CC155" s="252"/>
      <c r="CD155" s="252"/>
      <c r="CE155" s="252"/>
      <c r="CF155" s="252"/>
      <c r="CG155" s="252"/>
      <c r="CH155" s="252"/>
      <c r="CI155" s="252"/>
      <c r="CJ155" s="252"/>
      <c r="CK155" s="252"/>
      <c r="CL155" s="252"/>
      <c r="CM155" s="252"/>
      <c r="CN155" s="252"/>
      <c r="CO155" s="252"/>
      <c r="CP155" s="252"/>
      <c r="CQ155" s="252"/>
      <c r="CR155" s="252"/>
      <c r="CS155" s="252"/>
      <c r="CT155" s="252"/>
      <c r="CU155" s="252"/>
      <c r="CV155" s="252"/>
      <c r="CW155" s="252"/>
      <c r="CX155" s="252"/>
      <c r="CY155" s="252"/>
      <c r="CZ155" s="252"/>
      <c r="DA155" s="252"/>
      <c r="DB155" s="252"/>
      <c r="DC155" s="252"/>
      <c r="DD155" s="252"/>
      <c r="DE155" s="252"/>
      <c r="DF155" s="252"/>
      <c r="DG155" s="252"/>
      <c r="DH155" s="252"/>
      <c r="DI155" s="252"/>
      <c r="DJ155" s="252"/>
      <c r="DK155" s="252"/>
      <c r="DL155" s="252"/>
      <c r="DM155" s="252"/>
      <c r="DN155" s="252"/>
      <c r="DO155" s="252"/>
      <c r="DP155" s="252"/>
      <c r="DQ155" s="252"/>
      <c r="DR155" s="252"/>
      <c r="DS155" s="252"/>
      <c r="DT155" s="252"/>
      <c r="DU155" s="252"/>
      <c r="DV155" s="252"/>
      <c r="DW155" s="252"/>
      <c r="DX155" s="252"/>
      <c r="DY155" s="252"/>
      <c r="DZ155" s="252"/>
      <c r="EA155" s="252"/>
      <c r="EB155" s="252"/>
      <c r="EC155" s="252"/>
      <c r="ED155" s="252"/>
      <c r="EE155" s="252"/>
      <c r="EF155" s="252"/>
      <c r="EG155" s="252"/>
      <c r="EH155" s="252"/>
      <c r="EI155" s="252"/>
      <c r="EJ155" s="252"/>
      <c r="EK155" s="252"/>
      <c r="EL155" s="252"/>
      <c r="EM155" s="252"/>
      <c r="EN155" s="252"/>
      <c r="EO155" s="252"/>
      <c r="EP155" s="252"/>
      <c r="EQ155" s="252"/>
      <c r="ER155" s="252"/>
      <c r="ES155" s="252"/>
      <c r="ET155" s="252"/>
      <c r="EU155" s="252"/>
      <c r="EV155" s="252"/>
      <c r="EW155" s="252"/>
      <c r="EX155" s="252"/>
      <c r="EY155" s="252"/>
      <c r="EZ155" s="252"/>
      <c r="FA155" s="252"/>
      <c r="FB155" s="252"/>
      <c r="FC155" s="252"/>
      <c r="FD155" s="252"/>
      <c r="FE155" s="252"/>
      <c r="FF155" s="252"/>
      <c r="FG155" s="252"/>
      <c r="FH155" s="252"/>
      <c r="FI155" s="252"/>
      <c r="FJ155" s="252"/>
      <c r="FK155" s="252"/>
      <c r="FL155" s="252"/>
      <c r="FM155" s="252"/>
      <c r="FN155" s="252"/>
      <c r="FO155" s="252"/>
      <c r="FP155" s="252"/>
      <c r="FQ155" s="252"/>
      <c r="FR155" s="252"/>
      <c r="FS155" s="252"/>
      <c r="FT155" s="252"/>
      <c r="FU155" s="252"/>
      <c r="FV155" s="252"/>
      <c r="FW155" s="252"/>
      <c r="FX155" s="252"/>
      <c r="FY155" s="252"/>
      <c r="FZ155" s="252"/>
      <c r="GA155" s="252"/>
      <c r="GB155" s="252"/>
      <c r="GC155" s="252"/>
      <c r="GD155" s="252"/>
      <c r="GE155" s="252"/>
      <c r="GF155" s="252"/>
      <c r="GG155" s="252"/>
      <c r="GH155" s="252"/>
      <c r="GI155" s="252"/>
      <c r="GJ155" s="252"/>
      <c r="GK155" s="252"/>
      <c r="GL155" s="252"/>
      <c r="GM155" s="252"/>
      <c r="GN155" s="252"/>
      <c r="GO155" s="252"/>
      <c r="GP155" s="252"/>
      <c r="GQ155" s="252"/>
      <c r="GR155" s="252"/>
      <c r="GS155" s="252"/>
      <c r="GT155" s="252"/>
      <c r="GU155" s="252"/>
      <c r="GV155" s="252"/>
      <c r="GW155" s="252"/>
      <c r="GX155" s="252"/>
      <c r="GY155" s="252"/>
      <c r="GZ155" s="252"/>
      <c r="HA155" s="252"/>
      <c r="HB155" s="252"/>
      <c r="HC155" s="252"/>
      <c r="HD155" s="252"/>
      <c r="HE155" s="252"/>
      <c r="HF155" s="252"/>
      <c r="HG155" s="252"/>
      <c r="HH155" s="252"/>
    </row>
    <row r="156" spans="1:216" s="272" customFormat="1">
      <c r="A156" s="252"/>
      <c r="B156" s="288"/>
      <c r="C156" s="289"/>
      <c r="D156" s="289"/>
      <c r="E156" s="289"/>
      <c r="F156" s="290"/>
      <c r="G156" s="290"/>
      <c r="H156" s="290"/>
      <c r="I156" s="290"/>
      <c r="J156" s="290"/>
      <c r="K156" s="291"/>
      <c r="L156" s="291"/>
      <c r="M156" s="291"/>
      <c r="N156" s="291"/>
      <c r="O156" s="291"/>
      <c r="P156" s="252"/>
      <c r="Q156" s="252"/>
      <c r="R156" s="252"/>
      <c r="S156" s="252"/>
      <c r="T156" s="252"/>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c r="BC156" s="252"/>
      <c r="BD156" s="252"/>
      <c r="BE156" s="252"/>
      <c r="BF156" s="252"/>
      <c r="BG156" s="252"/>
      <c r="BH156" s="252"/>
      <c r="BI156" s="252"/>
      <c r="BJ156" s="252"/>
      <c r="BK156" s="252"/>
      <c r="BL156" s="252"/>
      <c r="BM156" s="252"/>
      <c r="BN156" s="252"/>
      <c r="BO156" s="252"/>
      <c r="BP156" s="252"/>
      <c r="BQ156" s="252"/>
      <c r="BR156" s="252"/>
      <c r="BS156" s="252"/>
      <c r="BT156" s="252"/>
      <c r="BU156" s="252"/>
      <c r="BV156" s="252"/>
      <c r="BW156" s="252"/>
      <c r="BX156" s="252"/>
      <c r="BY156" s="252"/>
      <c r="BZ156" s="252"/>
      <c r="CA156" s="252"/>
      <c r="CB156" s="252"/>
      <c r="CC156" s="252"/>
      <c r="CD156" s="252"/>
      <c r="CE156" s="252"/>
      <c r="CF156" s="252"/>
      <c r="CG156" s="252"/>
      <c r="CH156" s="252"/>
      <c r="CI156" s="252"/>
      <c r="CJ156" s="252"/>
      <c r="CK156" s="252"/>
      <c r="CL156" s="252"/>
      <c r="CM156" s="252"/>
      <c r="CN156" s="252"/>
      <c r="CO156" s="252"/>
      <c r="CP156" s="252"/>
      <c r="CQ156" s="252"/>
      <c r="CR156" s="252"/>
      <c r="CS156" s="252"/>
      <c r="CT156" s="252"/>
      <c r="CU156" s="252"/>
      <c r="CV156" s="252"/>
      <c r="CW156" s="252"/>
      <c r="CX156" s="252"/>
      <c r="CY156" s="252"/>
      <c r="CZ156" s="252"/>
      <c r="DA156" s="252"/>
      <c r="DB156" s="252"/>
      <c r="DC156" s="252"/>
      <c r="DD156" s="252"/>
      <c r="DE156" s="252"/>
      <c r="DF156" s="252"/>
      <c r="DG156" s="252"/>
      <c r="DH156" s="252"/>
      <c r="DI156" s="252"/>
      <c r="DJ156" s="252"/>
      <c r="DK156" s="252"/>
      <c r="DL156" s="252"/>
      <c r="DM156" s="252"/>
      <c r="DN156" s="252"/>
      <c r="DO156" s="252"/>
      <c r="DP156" s="252"/>
      <c r="DQ156" s="252"/>
      <c r="DR156" s="252"/>
      <c r="DS156" s="252"/>
      <c r="DT156" s="252"/>
      <c r="DU156" s="252"/>
      <c r="DV156" s="252"/>
      <c r="DW156" s="252"/>
      <c r="DX156" s="252"/>
      <c r="DY156" s="252"/>
      <c r="DZ156" s="252"/>
      <c r="EA156" s="252"/>
      <c r="EB156" s="252"/>
      <c r="EC156" s="252"/>
      <c r="ED156" s="252"/>
      <c r="EE156" s="252"/>
      <c r="EF156" s="252"/>
      <c r="EG156" s="252"/>
      <c r="EH156" s="252"/>
      <c r="EI156" s="252"/>
      <c r="EJ156" s="252"/>
      <c r="EK156" s="252"/>
      <c r="EL156" s="252"/>
      <c r="EM156" s="252"/>
      <c r="EN156" s="252"/>
      <c r="EO156" s="252"/>
      <c r="EP156" s="252"/>
      <c r="EQ156" s="252"/>
      <c r="ER156" s="252"/>
      <c r="ES156" s="252"/>
      <c r="ET156" s="252"/>
      <c r="EU156" s="252"/>
      <c r="EV156" s="252"/>
      <c r="EW156" s="252"/>
      <c r="EX156" s="252"/>
      <c r="EY156" s="252"/>
      <c r="EZ156" s="252"/>
      <c r="FA156" s="252"/>
      <c r="FB156" s="252"/>
      <c r="FC156" s="252"/>
      <c r="FD156" s="252"/>
      <c r="FE156" s="252"/>
      <c r="FF156" s="252"/>
      <c r="FG156" s="252"/>
      <c r="FH156" s="252"/>
      <c r="FI156" s="252"/>
      <c r="FJ156" s="252"/>
      <c r="FK156" s="252"/>
      <c r="FL156" s="252"/>
      <c r="FM156" s="252"/>
      <c r="FN156" s="252"/>
      <c r="FO156" s="252"/>
      <c r="FP156" s="252"/>
      <c r="FQ156" s="252"/>
      <c r="FR156" s="252"/>
      <c r="FS156" s="252"/>
      <c r="FT156" s="252"/>
      <c r="FU156" s="252"/>
      <c r="FV156" s="252"/>
      <c r="FW156" s="252"/>
      <c r="FX156" s="252"/>
      <c r="FY156" s="252"/>
      <c r="FZ156" s="252"/>
      <c r="GA156" s="252"/>
      <c r="GB156" s="252"/>
      <c r="GC156" s="252"/>
      <c r="GD156" s="252"/>
      <c r="GE156" s="252"/>
      <c r="GF156" s="252"/>
      <c r="GG156" s="252"/>
      <c r="GH156" s="252"/>
      <c r="GI156" s="252"/>
      <c r="GJ156" s="252"/>
      <c r="GK156" s="252"/>
      <c r="GL156" s="252"/>
      <c r="GM156" s="252"/>
      <c r="GN156" s="252"/>
      <c r="GO156" s="252"/>
      <c r="GP156" s="252"/>
      <c r="GQ156" s="252"/>
      <c r="GR156" s="252"/>
      <c r="GS156" s="252"/>
      <c r="GT156" s="252"/>
      <c r="GU156" s="252"/>
      <c r="GV156" s="252"/>
      <c r="GW156" s="252"/>
      <c r="GX156" s="252"/>
      <c r="GY156" s="252"/>
      <c r="GZ156" s="252"/>
      <c r="HA156" s="252"/>
      <c r="HB156" s="252"/>
      <c r="HC156" s="252"/>
      <c r="HD156" s="252"/>
      <c r="HE156" s="252"/>
      <c r="HF156" s="252"/>
      <c r="HG156" s="252"/>
      <c r="HH156" s="252"/>
    </row>
    <row r="157" spans="1:216" s="272" customFormat="1">
      <c r="A157" s="252"/>
      <c r="B157" s="288"/>
      <c r="C157" s="289"/>
      <c r="D157" s="289"/>
      <c r="E157" s="289"/>
      <c r="F157" s="290"/>
      <c r="G157" s="290"/>
      <c r="H157" s="290"/>
      <c r="I157" s="290"/>
      <c r="J157" s="290"/>
      <c r="K157" s="291"/>
      <c r="L157" s="291"/>
      <c r="M157" s="291"/>
      <c r="N157" s="291"/>
      <c r="O157" s="291"/>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2"/>
      <c r="BJ157" s="252"/>
      <c r="BK157" s="252"/>
      <c r="BL157" s="252"/>
      <c r="BM157" s="252"/>
      <c r="BN157" s="252"/>
      <c r="BO157" s="252"/>
      <c r="BP157" s="252"/>
      <c r="BQ157" s="252"/>
      <c r="BR157" s="252"/>
      <c r="BS157" s="252"/>
      <c r="BT157" s="252"/>
      <c r="BU157" s="252"/>
      <c r="BV157" s="252"/>
      <c r="BW157" s="252"/>
      <c r="BX157" s="252"/>
      <c r="BY157" s="252"/>
      <c r="BZ157" s="252"/>
      <c r="CA157" s="252"/>
      <c r="CB157" s="252"/>
      <c r="CC157" s="252"/>
      <c r="CD157" s="252"/>
      <c r="CE157" s="252"/>
      <c r="CF157" s="252"/>
      <c r="CG157" s="252"/>
      <c r="CH157" s="252"/>
      <c r="CI157" s="252"/>
      <c r="CJ157" s="252"/>
      <c r="CK157" s="252"/>
      <c r="CL157" s="252"/>
      <c r="CM157" s="252"/>
      <c r="CN157" s="252"/>
      <c r="CO157" s="252"/>
      <c r="CP157" s="252"/>
      <c r="CQ157" s="252"/>
      <c r="CR157" s="252"/>
      <c r="CS157" s="252"/>
      <c r="CT157" s="252"/>
      <c r="CU157" s="252"/>
      <c r="CV157" s="252"/>
      <c r="CW157" s="252"/>
      <c r="CX157" s="252"/>
      <c r="CY157" s="252"/>
      <c r="CZ157" s="252"/>
      <c r="DA157" s="252"/>
      <c r="DB157" s="252"/>
      <c r="DC157" s="252"/>
      <c r="DD157" s="252"/>
      <c r="DE157" s="252"/>
      <c r="DF157" s="252"/>
      <c r="DG157" s="252"/>
      <c r="DH157" s="252"/>
      <c r="DI157" s="252"/>
      <c r="DJ157" s="252"/>
      <c r="DK157" s="252"/>
      <c r="DL157" s="252"/>
      <c r="DM157" s="252"/>
      <c r="DN157" s="252"/>
      <c r="DO157" s="252"/>
      <c r="DP157" s="252"/>
      <c r="DQ157" s="252"/>
      <c r="DR157" s="252"/>
      <c r="DS157" s="252"/>
      <c r="DT157" s="252"/>
      <c r="DU157" s="252"/>
      <c r="DV157" s="252"/>
      <c r="DW157" s="252"/>
      <c r="DX157" s="252"/>
      <c r="DY157" s="252"/>
      <c r="DZ157" s="252"/>
      <c r="EA157" s="252"/>
      <c r="EB157" s="252"/>
      <c r="EC157" s="252"/>
      <c r="ED157" s="252"/>
      <c r="EE157" s="252"/>
      <c r="EF157" s="252"/>
      <c r="EG157" s="252"/>
      <c r="EH157" s="252"/>
      <c r="EI157" s="252"/>
      <c r="EJ157" s="252"/>
      <c r="EK157" s="252"/>
      <c r="EL157" s="252"/>
      <c r="EM157" s="252"/>
      <c r="EN157" s="252"/>
      <c r="EO157" s="252"/>
      <c r="EP157" s="252"/>
      <c r="EQ157" s="252"/>
      <c r="ER157" s="252"/>
      <c r="ES157" s="252"/>
      <c r="ET157" s="252"/>
      <c r="EU157" s="252"/>
      <c r="EV157" s="252"/>
      <c r="EW157" s="252"/>
      <c r="EX157" s="252"/>
      <c r="EY157" s="252"/>
      <c r="EZ157" s="252"/>
      <c r="FA157" s="252"/>
      <c r="FB157" s="252"/>
      <c r="FC157" s="252"/>
      <c r="FD157" s="252"/>
      <c r="FE157" s="252"/>
      <c r="FF157" s="252"/>
      <c r="FG157" s="252"/>
      <c r="FH157" s="252"/>
      <c r="FI157" s="252"/>
      <c r="FJ157" s="252"/>
      <c r="FK157" s="252"/>
      <c r="FL157" s="252"/>
      <c r="FM157" s="252"/>
      <c r="FN157" s="252"/>
      <c r="FO157" s="252"/>
      <c r="FP157" s="252"/>
      <c r="FQ157" s="252"/>
      <c r="FR157" s="252"/>
      <c r="FS157" s="252"/>
      <c r="FT157" s="252"/>
      <c r="FU157" s="252"/>
      <c r="FV157" s="252"/>
      <c r="FW157" s="252"/>
      <c r="FX157" s="252"/>
      <c r="FY157" s="252"/>
      <c r="FZ157" s="252"/>
      <c r="GA157" s="252"/>
      <c r="GB157" s="252"/>
      <c r="GC157" s="252"/>
      <c r="GD157" s="252"/>
      <c r="GE157" s="252"/>
      <c r="GF157" s="252"/>
      <c r="GG157" s="252"/>
      <c r="GH157" s="252"/>
      <c r="GI157" s="252"/>
      <c r="GJ157" s="252"/>
      <c r="GK157" s="252"/>
      <c r="GL157" s="252"/>
      <c r="GM157" s="252"/>
      <c r="GN157" s="252"/>
      <c r="GO157" s="252"/>
      <c r="GP157" s="252"/>
      <c r="GQ157" s="252"/>
      <c r="GR157" s="252"/>
      <c r="GS157" s="252"/>
      <c r="GT157" s="252"/>
      <c r="GU157" s="252"/>
      <c r="GV157" s="252"/>
      <c r="GW157" s="252"/>
      <c r="GX157" s="252"/>
      <c r="GY157" s="252"/>
      <c r="GZ157" s="252"/>
      <c r="HA157" s="252"/>
      <c r="HB157" s="252"/>
      <c r="HC157" s="252"/>
      <c r="HD157" s="252"/>
      <c r="HE157" s="252"/>
      <c r="HF157" s="252"/>
      <c r="HG157" s="252"/>
      <c r="HH157" s="252"/>
    </row>
    <row r="158" spans="1:216" s="272" customFormat="1">
      <c r="A158" s="252"/>
      <c r="B158" s="288"/>
      <c r="C158" s="289"/>
      <c r="D158" s="289"/>
      <c r="E158" s="289"/>
      <c r="F158" s="290"/>
      <c r="G158" s="290"/>
      <c r="H158" s="290"/>
      <c r="I158" s="290"/>
      <c r="J158" s="290"/>
      <c r="K158" s="291"/>
      <c r="L158" s="291"/>
      <c r="M158" s="291"/>
      <c r="N158" s="291"/>
      <c r="O158" s="291"/>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2"/>
      <c r="BI158" s="252"/>
      <c r="BJ158" s="252"/>
      <c r="BK158" s="252"/>
      <c r="BL158" s="252"/>
      <c r="BM158" s="252"/>
      <c r="BN158" s="252"/>
      <c r="BO158" s="252"/>
      <c r="BP158" s="252"/>
      <c r="BQ158" s="252"/>
      <c r="BR158" s="252"/>
      <c r="BS158" s="252"/>
      <c r="BT158" s="252"/>
      <c r="BU158" s="252"/>
      <c r="BV158" s="252"/>
      <c r="BW158" s="252"/>
      <c r="BX158" s="252"/>
      <c r="BY158" s="252"/>
      <c r="BZ158" s="252"/>
      <c r="CA158" s="252"/>
      <c r="CB158" s="252"/>
      <c r="CC158" s="252"/>
      <c r="CD158" s="252"/>
      <c r="CE158" s="252"/>
      <c r="CF158" s="252"/>
      <c r="CG158" s="252"/>
      <c r="CH158" s="252"/>
      <c r="CI158" s="252"/>
      <c r="CJ158" s="252"/>
      <c r="CK158" s="252"/>
      <c r="CL158" s="252"/>
      <c r="CM158" s="252"/>
      <c r="CN158" s="252"/>
      <c r="CO158" s="252"/>
      <c r="CP158" s="252"/>
      <c r="CQ158" s="252"/>
      <c r="CR158" s="252"/>
      <c r="CS158" s="252"/>
      <c r="CT158" s="252"/>
      <c r="CU158" s="252"/>
      <c r="CV158" s="252"/>
      <c r="CW158" s="252"/>
      <c r="CX158" s="252"/>
      <c r="CY158" s="252"/>
      <c r="CZ158" s="252"/>
      <c r="DA158" s="252"/>
      <c r="DB158" s="252"/>
      <c r="DC158" s="252"/>
      <c r="DD158" s="252"/>
      <c r="DE158" s="252"/>
      <c r="DF158" s="252"/>
      <c r="DG158" s="252"/>
      <c r="DH158" s="252"/>
      <c r="DI158" s="252"/>
      <c r="DJ158" s="252"/>
      <c r="DK158" s="252"/>
      <c r="DL158" s="252"/>
      <c r="DM158" s="252"/>
      <c r="DN158" s="252"/>
      <c r="DO158" s="252"/>
      <c r="DP158" s="252"/>
      <c r="DQ158" s="252"/>
      <c r="DR158" s="252"/>
      <c r="DS158" s="252"/>
      <c r="DT158" s="252"/>
      <c r="DU158" s="252"/>
      <c r="DV158" s="252"/>
      <c r="DW158" s="252"/>
      <c r="DX158" s="252"/>
      <c r="DY158" s="252"/>
      <c r="DZ158" s="252"/>
      <c r="EA158" s="252"/>
      <c r="EB158" s="252"/>
      <c r="EC158" s="252"/>
      <c r="ED158" s="252"/>
      <c r="EE158" s="252"/>
      <c r="EF158" s="252"/>
      <c r="EG158" s="252"/>
      <c r="EH158" s="252"/>
      <c r="EI158" s="252"/>
      <c r="EJ158" s="252"/>
      <c r="EK158" s="252"/>
      <c r="EL158" s="252"/>
      <c r="EM158" s="252"/>
      <c r="EN158" s="252"/>
      <c r="EO158" s="252"/>
      <c r="EP158" s="252"/>
      <c r="EQ158" s="252"/>
      <c r="ER158" s="252"/>
      <c r="ES158" s="252"/>
      <c r="ET158" s="252"/>
      <c r="EU158" s="252"/>
      <c r="EV158" s="252"/>
      <c r="EW158" s="252"/>
      <c r="EX158" s="252"/>
      <c r="EY158" s="252"/>
      <c r="EZ158" s="252"/>
      <c r="FA158" s="252"/>
      <c r="FB158" s="252"/>
      <c r="FC158" s="252"/>
      <c r="FD158" s="252"/>
      <c r="FE158" s="252"/>
      <c r="FF158" s="252"/>
      <c r="FG158" s="252"/>
      <c r="FH158" s="252"/>
      <c r="FI158" s="252"/>
      <c r="FJ158" s="252"/>
      <c r="FK158" s="252"/>
      <c r="FL158" s="252"/>
      <c r="FM158" s="252"/>
      <c r="FN158" s="252"/>
      <c r="FO158" s="252"/>
      <c r="FP158" s="252"/>
      <c r="FQ158" s="252"/>
      <c r="FR158" s="252"/>
      <c r="FS158" s="252"/>
      <c r="FT158" s="252"/>
      <c r="FU158" s="252"/>
      <c r="FV158" s="252"/>
      <c r="FW158" s="252"/>
      <c r="FX158" s="252"/>
      <c r="FY158" s="252"/>
      <c r="FZ158" s="252"/>
      <c r="GA158" s="252"/>
      <c r="GB158" s="252"/>
      <c r="GC158" s="252"/>
      <c r="GD158" s="252"/>
      <c r="GE158" s="252"/>
      <c r="GF158" s="252"/>
      <c r="GG158" s="252"/>
      <c r="GH158" s="252"/>
      <c r="GI158" s="252"/>
      <c r="GJ158" s="252"/>
      <c r="GK158" s="252"/>
      <c r="GL158" s="252"/>
      <c r="GM158" s="252"/>
      <c r="GN158" s="252"/>
      <c r="GO158" s="252"/>
      <c r="GP158" s="252"/>
      <c r="GQ158" s="252"/>
      <c r="GR158" s="252"/>
      <c r="GS158" s="252"/>
      <c r="GT158" s="252"/>
      <c r="GU158" s="252"/>
      <c r="GV158" s="252"/>
      <c r="GW158" s="252"/>
      <c r="GX158" s="252"/>
      <c r="GY158" s="252"/>
      <c r="GZ158" s="252"/>
      <c r="HA158" s="252"/>
      <c r="HB158" s="252"/>
      <c r="HC158" s="252"/>
      <c r="HD158" s="252"/>
      <c r="HE158" s="252"/>
      <c r="HF158" s="252"/>
      <c r="HG158" s="252"/>
      <c r="HH158" s="252"/>
    </row>
    <row r="159" spans="1:216" s="272" customFormat="1">
      <c r="A159" s="252"/>
      <c r="B159" s="288"/>
      <c r="C159" s="289"/>
      <c r="D159" s="289"/>
      <c r="E159" s="289"/>
      <c r="F159" s="290"/>
      <c r="G159" s="290"/>
      <c r="H159" s="290"/>
      <c r="I159" s="290"/>
      <c r="J159" s="290"/>
      <c r="K159" s="291"/>
      <c r="L159" s="291"/>
      <c r="M159" s="291"/>
      <c r="N159" s="291"/>
      <c r="O159" s="291"/>
      <c r="P159" s="252"/>
      <c r="Q159" s="252"/>
      <c r="R159" s="252"/>
      <c r="S159" s="252"/>
      <c r="T159" s="252"/>
      <c r="U159" s="252"/>
      <c r="V159" s="252"/>
      <c r="W159" s="252"/>
      <c r="X159" s="252"/>
      <c r="Y159" s="252"/>
      <c r="Z159" s="252"/>
      <c r="AA159" s="252"/>
      <c r="AB159" s="252"/>
      <c r="AC159" s="252"/>
      <c r="AD159" s="252"/>
      <c r="AE159" s="252"/>
      <c r="AF159" s="252"/>
      <c r="AG159" s="252"/>
      <c r="AH159" s="252"/>
      <c r="AI159" s="252"/>
      <c r="AJ159" s="252"/>
      <c r="AK159" s="252"/>
      <c r="AL159" s="252"/>
      <c r="AM159" s="252"/>
      <c r="AN159" s="252"/>
      <c r="AO159" s="252"/>
      <c r="AP159" s="252"/>
      <c r="AQ159" s="252"/>
      <c r="AR159" s="252"/>
      <c r="AS159" s="252"/>
      <c r="AT159" s="252"/>
      <c r="AU159" s="252"/>
      <c r="AV159" s="252"/>
      <c r="AW159" s="252"/>
      <c r="AX159" s="252"/>
      <c r="AY159" s="252"/>
      <c r="AZ159" s="252"/>
      <c r="BA159" s="252"/>
      <c r="BB159" s="252"/>
      <c r="BC159" s="252"/>
      <c r="BD159" s="252"/>
      <c r="BE159" s="252"/>
      <c r="BF159" s="252"/>
      <c r="BG159" s="252"/>
      <c r="BH159" s="252"/>
      <c r="BI159" s="252"/>
      <c r="BJ159" s="252"/>
      <c r="BK159" s="252"/>
      <c r="BL159" s="252"/>
      <c r="BM159" s="252"/>
      <c r="BN159" s="252"/>
      <c r="BO159" s="252"/>
      <c r="BP159" s="252"/>
      <c r="BQ159" s="252"/>
      <c r="BR159" s="252"/>
      <c r="BS159" s="252"/>
      <c r="BT159" s="252"/>
      <c r="BU159" s="252"/>
      <c r="BV159" s="252"/>
      <c r="BW159" s="252"/>
      <c r="BX159" s="252"/>
      <c r="BY159" s="252"/>
      <c r="BZ159" s="252"/>
      <c r="CA159" s="252"/>
      <c r="CB159" s="252"/>
      <c r="CC159" s="252"/>
      <c r="CD159" s="252"/>
      <c r="CE159" s="252"/>
      <c r="CF159" s="252"/>
      <c r="CG159" s="252"/>
      <c r="CH159" s="252"/>
      <c r="CI159" s="252"/>
      <c r="CJ159" s="252"/>
      <c r="CK159" s="252"/>
      <c r="CL159" s="252"/>
      <c r="CM159" s="252"/>
      <c r="CN159" s="252"/>
      <c r="CO159" s="252"/>
      <c r="CP159" s="252"/>
      <c r="CQ159" s="252"/>
      <c r="CR159" s="252"/>
      <c r="CS159" s="252"/>
      <c r="CT159" s="252"/>
      <c r="CU159" s="252"/>
      <c r="CV159" s="252"/>
      <c r="CW159" s="252"/>
      <c r="CX159" s="252"/>
      <c r="CY159" s="252"/>
      <c r="CZ159" s="252"/>
      <c r="DA159" s="252"/>
      <c r="DB159" s="252"/>
      <c r="DC159" s="252"/>
      <c r="DD159" s="252"/>
      <c r="DE159" s="252"/>
      <c r="DF159" s="252"/>
      <c r="DG159" s="252"/>
      <c r="DH159" s="252"/>
      <c r="DI159" s="252"/>
      <c r="DJ159" s="252"/>
      <c r="DK159" s="252"/>
      <c r="DL159" s="252"/>
      <c r="DM159" s="252"/>
      <c r="DN159" s="252"/>
      <c r="DO159" s="252"/>
      <c r="DP159" s="252"/>
      <c r="DQ159" s="252"/>
      <c r="DR159" s="252"/>
      <c r="DS159" s="252"/>
      <c r="DT159" s="252"/>
      <c r="DU159" s="252"/>
      <c r="DV159" s="252"/>
      <c r="DW159" s="252"/>
      <c r="DX159" s="252"/>
      <c r="DY159" s="252"/>
      <c r="DZ159" s="252"/>
      <c r="EA159" s="252"/>
      <c r="EB159" s="252"/>
      <c r="EC159" s="252"/>
      <c r="ED159" s="252"/>
      <c r="EE159" s="252"/>
      <c r="EF159" s="252"/>
      <c r="EG159" s="252"/>
      <c r="EH159" s="252"/>
      <c r="EI159" s="252"/>
      <c r="EJ159" s="252"/>
      <c r="EK159" s="252"/>
      <c r="EL159" s="252"/>
      <c r="EM159" s="252"/>
      <c r="EN159" s="252"/>
      <c r="EO159" s="252"/>
      <c r="EP159" s="252"/>
      <c r="EQ159" s="252"/>
      <c r="ER159" s="252"/>
      <c r="ES159" s="252"/>
      <c r="ET159" s="252"/>
      <c r="EU159" s="252"/>
      <c r="EV159" s="252"/>
      <c r="EW159" s="252"/>
      <c r="EX159" s="252"/>
      <c r="EY159" s="252"/>
      <c r="EZ159" s="252"/>
      <c r="FA159" s="252"/>
      <c r="FB159" s="252"/>
      <c r="FC159" s="252"/>
      <c r="FD159" s="252"/>
      <c r="FE159" s="252"/>
      <c r="FF159" s="252"/>
      <c r="FG159" s="252"/>
      <c r="FH159" s="252"/>
      <c r="FI159" s="252"/>
      <c r="FJ159" s="252"/>
      <c r="FK159" s="252"/>
      <c r="FL159" s="252"/>
      <c r="FM159" s="252"/>
      <c r="FN159" s="252"/>
      <c r="FO159" s="252"/>
      <c r="FP159" s="252"/>
      <c r="FQ159" s="252"/>
      <c r="FR159" s="252"/>
      <c r="FS159" s="252"/>
      <c r="FT159" s="252"/>
      <c r="FU159" s="252"/>
      <c r="FV159" s="252"/>
      <c r="FW159" s="252"/>
      <c r="FX159" s="252"/>
      <c r="FY159" s="252"/>
      <c r="FZ159" s="252"/>
      <c r="GA159" s="252"/>
      <c r="GB159" s="252"/>
      <c r="GC159" s="252"/>
      <c r="GD159" s="252"/>
      <c r="GE159" s="252"/>
      <c r="GF159" s="252"/>
      <c r="GG159" s="252"/>
      <c r="GH159" s="252"/>
      <c r="GI159" s="252"/>
      <c r="GJ159" s="252"/>
      <c r="GK159" s="252"/>
      <c r="GL159" s="252"/>
      <c r="GM159" s="252"/>
      <c r="GN159" s="252"/>
      <c r="GO159" s="252"/>
      <c r="GP159" s="252"/>
      <c r="GQ159" s="252"/>
      <c r="GR159" s="252"/>
      <c r="GS159" s="252"/>
      <c r="GT159" s="252"/>
      <c r="GU159" s="252"/>
      <c r="GV159" s="252"/>
      <c r="GW159" s="252"/>
      <c r="GX159" s="252"/>
      <c r="GY159" s="252"/>
      <c r="GZ159" s="252"/>
      <c r="HA159" s="252"/>
      <c r="HB159" s="252"/>
      <c r="HC159" s="252"/>
      <c r="HD159" s="252"/>
      <c r="HE159" s="252"/>
      <c r="HF159" s="252"/>
      <c r="HG159" s="252"/>
      <c r="HH159" s="252"/>
    </row>
    <row r="160" spans="1:216" s="272" customFormat="1">
      <c r="A160" s="252"/>
      <c r="B160" s="288"/>
      <c r="C160" s="289"/>
      <c r="D160" s="289"/>
      <c r="E160" s="289"/>
      <c r="F160" s="290"/>
      <c r="G160" s="290"/>
      <c r="H160" s="290"/>
      <c r="I160" s="290"/>
      <c r="J160" s="290"/>
      <c r="K160" s="291"/>
      <c r="L160" s="291"/>
      <c r="M160" s="291"/>
      <c r="N160" s="291"/>
      <c r="O160" s="291"/>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c r="AP160" s="252"/>
      <c r="AQ160" s="252"/>
      <c r="AR160" s="252"/>
      <c r="AS160" s="252"/>
      <c r="AT160" s="252"/>
      <c r="AU160" s="252"/>
      <c r="AV160" s="252"/>
      <c r="AW160" s="252"/>
      <c r="AX160" s="252"/>
      <c r="AY160" s="252"/>
      <c r="AZ160" s="252"/>
      <c r="BA160" s="252"/>
      <c r="BB160" s="252"/>
      <c r="BC160" s="252"/>
      <c r="BD160" s="252"/>
      <c r="BE160" s="252"/>
      <c r="BF160" s="252"/>
      <c r="BG160" s="252"/>
      <c r="BH160" s="252"/>
      <c r="BI160" s="252"/>
      <c r="BJ160" s="252"/>
      <c r="BK160" s="252"/>
      <c r="BL160" s="252"/>
      <c r="BM160" s="252"/>
      <c r="BN160" s="252"/>
      <c r="BO160" s="252"/>
      <c r="BP160" s="252"/>
      <c r="BQ160" s="252"/>
      <c r="BR160" s="252"/>
      <c r="BS160" s="252"/>
      <c r="BT160" s="252"/>
      <c r="BU160" s="252"/>
      <c r="BV160" s="252"/>
      <c r="BW160" s="252"/>
      <c r="BX160" s="252"/>
      <c r="BY160" s="252"/>
      <c r="BZ160" s="252"/>
      <c r="CA160" s="252"/>
      <c r="CB160" s="252"/>
      <c r="CC160" s="252"/>
      <c r="CD160" s="252"/>
      <c r="CE160" s="252"/>
      <c r="CF160" s="252"/>
      <c r="CG160" s="252"/>
      <c r="CH160" s="252"/>
      <c r="CI160" s="252"/>
      <c r="CJ160" s="252"/>
      <c r="CK160" s="252"/>
      <c r="CL160" s="252"/>
      <c r="CM160" s="252"/>
      <c r="CN160" s="252"/>
      <c r="CO160" s="252"/>
      <c r="CP160" s="252"/>
      <c r="CQ160" s="252"/>
      <c r="CR160" s="252"/>
      <c r="CS160" s="252"/>
      <c r="CT160" s="252"/>
      <c r="CU160" s="252"/>
      <c r="CV160" s="252"/>
      <c r="CW160" s="252"/>
      <c r="CX160" s="252"/>
      <c r="CY160" s="252"/>
      <c r="CZ160" s="252"/>
      <c r="DA160" s="252"/>
      <c r="DB160" s="252"/>
      <c r="DC160" s="252"/>
      <c r="DD160" s="252"/>
      <c r="DE160" s="252"/>
      <c r="DF160" s="252"/>
      <c r="DG160" s="252"/>
      <c r="DH160" s="252"/>
      <c r="DI160" s="252"/>
      <c r="DJ160" s="252"/>
      <c r="DK160" s="252"/>
      <c r="DL160" s="252"/>
      <c r="DM160" s="252"/>
      <c r="DN160" s="252"/>
      <c r="DO160" s="252"/>
      <c r="DP160" s="252"/>
      <c r="DQ160" s="252"/>
      <c r="DR160" s="252"/>
      <c r="DS160" s="252"/>
      <c r="DT160" s="252"/>
      <c r="DU160" s="252"/>
      <c r="DV160" s="252"/>
      <c r="DW160" s="252"/>
      <c r="DX160" s="252"/>
      <c r="DY160" s="252"/>
      <c r="DZ160" s="252"/>
      <c r="EA160" s="252"/>
      <c r="EB160" s="252"/>
      <c r="EC160" s="252"/>
      <c r="ED160" s="252"/>
      <c r="EE160" s="252"/>
      <c r="EF160" s="252"/>
      <c r="EG160" s="252"/>
      <c r="EH160" s="252"/>
      <c r="EI160" s="252"/>
      <c r="EJ160" s="252"/>
      <c r="EK160" s="252"/>
      <c r="EL160" s="252"/>
      <c r="EM160" s="252"/>
      <c r="EN160" s="252"/>
      <c r="EO160" s="252"/>
      <c r="EP160" s="252"/>
      <c r="EQ160" s="252"/>
      <c r="ER160" s="252"/>
      <c r="ES160" s="252"/>
      <c r="ET160" s="252"/>
      <c r="EU160" s="252"/>
      <c r="EV160" s="252"/>
      <c r="EW160" s="252"/>
      <c r="EX160" s="252"/>
      <c r="EY160" s="252"/>
      <c r="EZ160" s="252"/>
      <c r="FA160" s="252"/>
      <c r="FB160" s="252"/>
      <c r="FC160" s="252"/>
      <c r="FD160" s="252"/>
      <c r="FE160" s="252"/>
      <c r="FF160" s="252"/>
      <c r="FG160" s="252"/>
      <c r="FH160" s="252"/>
      <c r="FI160" s="252"/>
      <c r="FJ160" s="252"/>
      <c r="FK160" s="252"/>
      <c r="FL160" s="252"/>
      <c r="FM160" s="252"/>
      <c r="FN160" s="252"/>
      <c r="FO160" s="252"/>
      <c r="FP160" s="252"/>
      <c r="FQ160" s="252"/>
      <c r="FR160" s="252"/>
      <c r="FS160" s="252"/>
      <c r="FT160" s="252"/>
      <c r="FU160" s="252"/>
      <c r="FV160" s="252"/>
      <c r="FW160" s="252"/>
      <c r="FX160" s="252"/>
      <c r="FY160" s="252"/>
      <c r="FZ160" s="252"/>
      <c r="GA160" s="252"/>
      <c r="GB160" s="252"/>
      <c r="GC160" s="252"/>
      <c r="GD160" s="252"/>
      <c r="GE160" s="252"/>
      <c r="GF160" s="252"/>
      <c r="GG160" s="252"/>
      <c r="GH160" s="252"/>
      <c r="GI160" s="252"/>
      <c r="GJ160" s="252"/>
      <c r="GK160" s="252"/>
      <c r="GL160" s="252"/>
      <c r="GM160" s="252"/>
      <c r="GN160" s="252"/>
      <c r="GO160" s="252"/>
      <c r="GP160" s="252"/>
      <c r="GQ160" s="252"/>
      <c r="GR160" s="252"/>
      <c r="GS160" s="252"/>
      <c r="GT160" s="252"/>
      <c r="GU160" s="252"/>
      <c r="GV160" s="252"/>
      <c r="GW160" s="252"/>
      <c r="GX160" s="252"/>
      <c r="GY160" s="252"/>
      <c r="GZ160" s="252"/>
      <c r="HA160" s="252"/>
      <c r="HB160" s="252"/>
      <c r="HC160" s="252"/>
      <c r="HD160" s="252"/>
      <c r="HE160" s="252"/>
      <c r="HF160" s="252"/>
      <c r="HG160" s="252"/>
      <c r="HH160" s="252"/>
    </row>
    <row r="161" spans="1:216" s="272" customFormat="1">
      <c r="A161" s="252"/>
      <c r="B161" s="288"/>
      <c r="C161" s="289"/>
      <c r="D161" s="289"/>
      <c r="E161" s="289"/>
      <c r="F161" s="290"/>
      <c r="G161" s="290"/>
      <c r="H161" s="290"/>
      <c r="I161" s="290"/>
      <c r="J161" s="290"/>
      <c r="K161" s="291"/>
      <c r="L161" s="291"/>
      <c r="M161" s="291"/>
      <c r="N161" s="291"/>
      <c r="O161" s="291"/>
      <c r="P161" s="252"/>
      <c r="Q161" s="252"/>
      <c r="R161" s="252"/>
      <c r="S161" s="252"/>
      <c r="T161" s="252"/>
      <c r="U161" s="252"/>
      <c r="V161" s="252"/>
      <c r="W161" s="252"/>
      <c r="X161" s="252"/>
      <c r="Y161" s="252"/>
      <c r="Z161" s="252"/>
      <c r="AA161" s="252"/>
      <c r="AB161" s="252"/>
      <c r="AC161" s="252"/>
      <c r="AD161" s="252"/>
      <c r="AE161" s="252"/>
      <c r="AF161" s="252"/>
      <c r="AG161" s="252"/>
      <c r="AH161" s="252"/>
      <c r="AI161" s="252"/>
      <c r="AJ161" s="252"/>
      <c r="AK161" s="252"/>
      <c r="AL161" s="252"/>
      <c r="AM161" s="252"/>
      <c r="AN161" s="252"/>
      <c r="AO161" s="252"/>
      <c r="AP161" s="252"/>
      <c r="AQ161" s="252"/>
      <c r="AR161" s="252"/>
      <c r="AS161" s="252"/>
      <c r="AT161" s="252"/>
      <c r="AU161" s="252"/>
      <c r="AV161" s="252"/>
      <c r="AW161" s="252"/>
      <c r="AX161" s="252"/>
      <c r="AY161" s="252"/>
      <c r="AZ161" s="252"/>
      <c r="BA161" s="252"/>
      <c r="BB161" s="252"/>
      <c r="BC161" s="252"/>
      <c r="BD161" s="252"/>
      <c r="BE161" s="252"/>
      <c r="BF161" s="252"/>
      <c r="BG161" s="252"/>
      <c r="BH161" s="252"/>
      <c r="BI161" s="252"/>
      <c r="BJ161" s="252"/>
      <c r="BK161" s="252"/>
      <c r="BL161" s="252"/>
      <c r="BM161" s="252"/>
      <c r="BN161" s="252"/>
      <c r="BO161" s="252"/>
      <c r="BP161" s="252"/>
      <c r="BQ161" s="252"/>
      <c r="BR161" s="252"/>
      <c r="BS161" s="252"/>
      <c r="BT161" s="252"/>
      <c r="BU161" s="252"/>
      <c r="BV161" s="252"/>
      <c r="BW161" s="252"/>
      <c r="BX161" s="252"/>
      <c r="BY161" s="252"/>
      <c r="BZ161" s="252"/>
      <c r="CA161" s="252"/>
      <c r="CB161" s="252"/>
      <c r="CC161" s="252"/>
      <c r="CD161" s="252"/>
      <c r="CE161" s="252"/>
      <c r="CF161" s="252"/>
      <c r="CG161" s="252"/>
      <c r="CH161" s="252"/>
      <c r="CI161" s="252"/>
      <c r="CJ161" s="252"/>
      <c r="CK161" s="252"/>
      <c r="CL161" s="252"/>
      <c r="CM161" s="252"/>
      <c r="CN161" s="252"/>
      <c r="CO161" s="252"/>
      <c r="CP161" s="252"/>
      <c r="CQ161" s="252"/>
      <c r="CR161" s="252"/>
      <c r="CS161" s="252"/>
      <c r="CT161" s="252"/>
      <c r="CU161" s="252"/>
      <c r="CV161" s="252"/>
      <c r="CW161" s="252"/>
      <c r="CX161" s="252"/>
      <c r="CY161" s="252"/>
      <c r="CZ161" s="252"/>
      <c r="DA161" s="252"/>
      <c r="DB161" s="252"/>
      <c r="DC161" s="252"/>
      <c r="DD161" s="252"/>
      <c r="DE161" s="252"/>
      <c r="DF161" s="252"/>
      <c r="DG161" s="252"/>
      <c r="DH161" s="252"/>
      <c r="DI161" s="252"/>
      <c r="DJ161" s="252"/>
      <c r="DK161" s="252"/>
      <c r="DL161" s="252"/>
      <c r="DM161" s="252"/>
      <c r="DN161" s="252"/>
      <c r="DO161" s="252"/>
      <c r="DP161" s="252"/>
      <c r="DQ161" s="252"/>
      <c r="DR161" s="252"/>
      <c r="DS161" s="252"/>
      <c r="DT161" s="252"/>
      <c r="DU161" s="252"/>
      <c r="DV161" s="252"/>
      <c r="DW161" s="252"/>
      <c r="DX161" s="252"/>
      <c r="DY161" s="252"/>
      <c r="DZ161" s="252"/>
      <c r="EA161" s="252"/>
      <c r="EB161" s="252"/>
      <c r="EC161" s="252"/>
      <c r="ED161" s="252"/>
      <c r="EE161" s="252"/>
      <c r="EF161" s="252"/>
      <c r="EG161" s="252"/>
      <c r="EH161" s="252"/>
      <c r="EI161" s="252"/>
      <c r="EJ161" s="252"/>
      <c r="EK161" s="252"/>
      <c r="EL161" s="252"/>
      <c r="EM161" s="252"/>
      <c r="EN161" s="252"/>
      <c r="EO161" s="252"/>
      <c r="EP161" s="252"/>
      <c r="EQ161" s="252"/>
      <c r="ER161" s="252"/>
      <c r="ES161" s="252"/>
      <c r="ET161" s="252"/>
      <c r="EU161" s="252"/>
      <c r="EV161" s="252"/>
      <c r="EW161" s="252"/>
      <c r="EX161" s="252"/>
      <c r="EY161" s="252"/>
      <c r="EZ161" s="252"/>
      <c r="FA161" s="252"/>
      <c r="FB161" s="252"/>
      <c r="FC161" s="252"/>
      <c r="FD161" s="252"/>
      <c r="FE161" s="252"/>
      <c r="FF161" s="252"/>
      <c r="FG161" s="252"/>
      <c r="FH161" s="252"/>
      <c r="FI161" s="252"/>
      <c r="FJ161" s="252"/>
      <c r="FK161" s="252"/>
      <c r="FL161" s="252"/>
      <c r="FM161" s="252"/>
      <c r="FN161" s="252"/>
      <c r="FO161" s="252"/>
      <c r="FP161" s="252"/>
      <c r="FQ161" s="252"/>
      <c r="FR161" s="252"/>
      <c r="FS161" s="252"/>
      <c r="FT161" s="252"/>
      <c r="FU161" s="252"/>
      <c r="FV161" s="252"/>
      <c r="FW161" s="252"/>
      <c r="FX161" s="252"/>
      <c r="FY161" s="252"/>
      <c r="FZ161" s="252"/>
      <c r="GA161" s="252"/>
      <c r="GB161" s="252"/>
      <c r="GC161" s="252"/>
      <c r="GD161" s="252"/>
      <c r="GE161" s="252"/>
      <c r="GF161" s="252"/>
      <c r="GG161" s="252"/>
      <c r="GH161" s="252"/>
      <c r="GI161" s="252"/>
      <c r="GJ161" s="252"/>
      <c r="GK161" s="252"/>
      <c r="GL161" s="252"/>
      <c r="GM161" s="252"/>
      <c r="GN161" s="252"/>
      <c r="GO161" s="252"/>
      <c r="GP161" s="252"/>
      <c r="GQ161" s="252"/>
      <c r="GR161" s="252"/>
      <c r="GS161" s="252"/>
      <c r="GT161" s="252"/>
      <c r="GU161" s="252"/>
      <c r="GV161" s="252"/>
      <c r="GW161" s="252"/>
      <c r="GX161" s="252"/>
      <c r="GY161" s="252"/>
      <c r="GZ161" s="252"/>
      <c r="HA161" s="252"/>
      <c r="HB161" s="252"/>
      <c r="HC161" s="252"/>
      <c r="HD161" s="252"/>
      <c r="HE161" s="252"/>
      <c r="HF161" s="252"/>
      <c r="HG161" s="252"/>
      <c r="HH161" s="252"/>
    </row>
    <row r="162" spans="1:216" s="272" customFormat="1">
      <c r="A162" s="252"/>
      <c r="B162" s="288"/>
      <c r="C162" s="289"/>
      <c r="D162" s="289"/>
      <c r="E162" s="289"/>
      <c r="F162" s="290"/>
      <c r="G162" s="290"/>
      <c r="H162" s="290"/>
      <c r="I162" s="290"/>
      <c r="J162" s="290"/>
      <c r="K162" s="291"/>
      <c r="L162" s="291"/>
      <c r="M162" s="291"/>
      <c r="N162" s="291"/>
      <c r="O162" s="291"/>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c r="AR162" s="252"/>
      <c r="AS162" s="252"/>
      <c r="AT162" s="252"/>
      <c r="AU162" s="252"/>
      <c r="AV162" s="252"/>
      <c r="AW162" s="252"/>
      <c r="AX162" s="252"/>
      <c r="AY162" s="252"/>
      <c r="AZ162" s="252"/>
      <c r="BA162" s="252"/>
      <c r="BB162" s="252"/>
      <c r="BC162" s="252"/>
      <c r="BD162" s="252"/>
      <c r="BE162" s="252"/>
      <c r="BF162" s="252"/>
      <c r="BG162" s="252"/>
      <c r="BH162" s="252"/>
      <c r="BI162" s="252"/>
      <c r="BJ162" s="252"/>
      <c r="BK162" s="252"/>
      <c r="BL162" s="252"/>
      <c r="BM162" s="252"/>
      <c r="BN162" s="252"/>
      <c r="BO162" s="252"/>
      <c r="BP162" s="252"/>
      <c r="BQ162" s="252"/>
      <c r="BR162" s="252"/>
      <c r="BS162" s="252"/>
      <c r="BT162" s="252"/>
      <c r="BU162" s="252"/>
      <c r="BV162" s="252"/>
      <c r="BW162" s="252"/>
      <c r="BX162" s="252"/>
      <c r="BY162" s="252"/>
      <c r="BZ162" s="252"/>
      <c r="CA162" s="252"/>
      <c r="CB162" s="252"/>
      <c r="CC162" s="252"/>
      <c r="CD162" s="252"/>
      <c r="CE162" s="252"/>
      <c r="CF162" s="252"/>
      <c r="CG162" s="252"/>
      <c r="CH162" s="252"/>
      <c r="CI162" s="252"/>
      <c r="CJ162" s="252"/>
      <c r="CK162" s="252"/>
      <c r="CL162" s="252"/>
      <c r="CM162" s="252"/>
      <c r="CN162" s="252"/>
      <c r="CO162" s="252"/>
      <c r="CP162" s="252"/>
      <c r="CQ162" s="252"/>
      <c r="CR162" s="252"/>
      <c r="CS162" s="252"/>
      <c r="CT162" s="252"/>
      <c r="CU162" s="252"/>
      <c r="CV162" s="252"/>
      <c r="CW162" s="252"/>
      <c r="CX162" s="252"/>
      <c r="CY162" s="252"/>
      <c r="CZ162" s="252"/>
      <c r="DA162" s="252"/>
      <c r="DB162" s="252"/>
      <c r="DC162" s="252"/>
      <c r="DD162" s="252"/>
      <c r="DE162" s="252"/>
      <c r="DF162" s="252"/>
      <c r="DG162" s="252"/>
      <c r="DH162" s="252"/>
      <c r="DI162" s="252"/>
      <c r="DJ162" s="252"/>
      <c r="DK162" s="252"/>
      <c r="DL162" s="252"/>
      <c r="DM162" s="252"/>
      <c r="DN162" s="252"/>
      <c r="DO162" s="252"/>
      <c r="DP162" s="252"/>
      <c r="DQ162" s="252"/>
      <c r="DR162" s="252"/>
      <c r="DS162" s="252"/>
      <c r="DT162" s="252"/>
      <c r="DU162" s="252"/>
      <c r="DV162" s="252"/>
      <c r="DW162" s="252"/>
      <c r="DX162" s="252"/>
      <c r="DY162" s="252"/>
      <c r="DZ162" s="252"/>
      <c r="EA162" s="252"/>
      <c r="EB162" s="252"/>
      <c r="EC162" s="252"/>
      <c r="ED162" s="252"/>
      <c r="EE162" s="252"/>
      <c r="EF162" s="252"/>
      <c r="EG162" s="252"/>
      <c r="EH162" s="252"/>
      <c r="EI162" s="252"/>
      <c r="EJ162" s="252"/>
      <c r="EK162" s="252"/>
      <c r="EL162" s="252"/>
      <c r="EM162" s="252"/>
      <c r="EN162" s="252"/>
      <c r="EO162" s="252"/>
      <c r="EP162" s="252"/>
      <c r="EQ162" s="252"/>
      <c r="ER162" s="252"/>
      <c r="ES162" s="252"/>
      <c r="ET162" s="252"/>
      <c r="EU162" s="252"/>
      <c r="EV162" s="252"/>
      <c r="EW162" s="252"/>
      <c r="EX162" s="252"/>
      <c r="EY162" s="252"/>
      <c r="EZ162" s="252"/>
      <c r="FA162" s="252"/>
      <c r="FB162" s="252"/>
      <c r="FC162" s="252"/>
      <c r="FD162" s="252"/>
      <c r="FE162" s="252"/>
      <c r="FF162" s="252"/>
      <c r="FG162" s="252"/>
      <c r="FH162" s="252"/>
      <c r="FI162" s="252"/>
      <c r="FJ162" s="252"/>
      <c r="FK162" s="252"/>
      <c r="FL162" s="252"/>
      <c r="FM162" s="252"/>
      <c r="FN162" s="252"/>
      <c r="FO162" s="252"/>
      <c r="FP162" s="252"/>
      <c r="FQ162" s="252"/>
      <c r="FR162" s="252"/>
      <c r="FS162" s="252"/>
      <c r="FT162" s="252"/>
      <c r="FU162" s="252"/>
      <c r="FV162" s="252"/>
      <c r="FW162" s="252"/>
      <c r="FX162" s="252"/>
      <c r="FY162" s="252"/>
      <c r="FZ162" s="252"/>
      <c r="GA162" s="252"/>
      <c r="GB162" s="252"/>
      <c r="GC162" s="252"/>
      <c r="GD162" s="252"/>
      <c r="GE162" s="252"/>
      <c r="GF162" s="252"/>
      <c r="GG162" s="252"/>
      <c r="GH162" s="252"/>
      <c r="GI162" s="252"/>
      <c r="GJ162" s="252"/>
      <c r="GK162" s="252"/>
      <c r="GL162" s="252"/>
      <c r="GM162" s="252"/>
      <c r="GN162" s="252"/>
      <c r="GO162" s="252"/>
      <c r="GP162" s="252"/>
      <c r="GQ162" s="252"/>
      <c r="GR162" s="252"/>
      <c r="GS162" s="252"/>
      <c r="GT162" s="252"/>
      <c r="GU162" s="252"/>
      <c r="GV162" s="252"/>
      <c r="GW162" s="252"/>
      <c r="GX162" s="252"/>
      <c r="GY162" s="252"/>
      <c r="GZ162" s="252"/>
      <c r="HA162" s="252"/>
      <c r="HB162" s="252"/>
      <c r="HC162" s="252"/>
      <c r="HD162" s="252"/>
      <c r="HE162" s="252"/>
      <c r="HF162" s="252"/>
      <c r="HG162" s="252"/>
      <c r="HH162" s="252"/>
    </row>
    <row r="163" spans="1:216" s="272" customFormat="1">
      <c r="A163" s="252"/>
      <c r="B163" s="288"/>
      <c r="C163" s="289"/>
      <c r="D163" s="289"/>
      <c r="E163" s="289"/>
      <c r="F163" s="290"/>
      <c r="G163" s="290"/>
      <c r="H163" s="290"/>
      <c r="I163" s="290"/>
      <c r="J163" s="290"/>
      <c r="K163" s="291"/>
      <c r="L163" s="291"/>
      <c r="M163" s="291"/>
      <c r="N163" s="291"/>
      <c r="O163" s="291"/>
      <c r="P163" s="252"/>
      <c r="Q163" s="252"/>
      <c r="R163" s="252"/>
      <c r="S163" s="252"/>
      <c r="T163" s="252"/>
      <c r="U163" s="252"/>
      <c r="V163" s="252"/>
      <c r="W163" s="252"/>
      <c r="X163" s="252"/>
      <c r="Y163" s="252"/>
      <c r="Z163" s="252"/>
      <c r="AA163" s="252"/>
      <c r="AB163" s="252"/>
      <c r="AC163" s="252"/>
      <c r="AD163" s="252"/>
      <c r="AE163" s="252"/>
      <c r="AF163" s="252"/>
      <c r="AG163" s="252"/>
      <c r="AH163" s="252"/>
      <c r="AI163" s="252"/>
      <c r="AJ163" s="252"/>
      <c r="AK163" s="252"/>
      <c r="AL163" s="252"/>
      <c r="AM163" s="252"/>
      <c r="AN163" s="252"/>
      <c r="AO163" s="252"/>
      <c r="AP163" s="252"/>
      <c r="AQ163" s="252"/>
      <c r="AR163" s="252"/>
      <c r="AS163" s="252"/>
      <c r="AT163" s="252"/>
      <c r="AU163" s="252"/>
      <c r="AV163" s="252"/>
      <c r="AW163" s="252"/>
      <c r="AX163" s="252"/>
      <c r="AY163" s="252"/>
      <c r="AZ163" s="252"/>
      <c r="BA163" s="252"/>
      <c r="BB163" s="252"/>
      <c r="BC163" s="252"/>
      <c r="BD163" s="252"/>
      <c r="BE163" s="252"/>
      <c r="BF163" s="252"/>
      <c r="BG163" s="252"/>
      <c r="BH163" s="252"/>
      <c r="BI163" s="252"/>
      <c r="BJ163" s="252"/>
      <c r="BK163" s="252"/>
      <c r="BL163" s="252"/>
      <c r="BM163" s="252"/>
      <c r="BN163" s="252"/>
      <c r="BO163" s="252"/>
      <c r="BP163" s="252"/>
      <c r="BQ163" s="252"/>
      <c r="BR163" s="252"/>
      <c r="BS163" s="252"/>
      <c r="BT163" s="252"/>
      <c r="BU163" s="252"/>
      <c r="BV163" s="252"/>
      <c r="BW163" s="252"/>
      <c r="BX163" s="252"/>
      <c r="BY163" s="252"/>
      <c r="BZ163" s="252"/>
      <c r="CA163" s="252"/>
      <c r="CB163" s="252"/>
      <c r="CC163" s="252"/>
      <c r="CD163" s="252"/>
      <c r="CE163" s="252"/>
      <c r="CF163" s="252"/>
      <c r="CG163" s="252"/>
      <c r="CH163" s="252"/>
      <c r="CI163" s="252"/>
      <c r="CJ163" s="252"/>
      <c r="CK163" s="252"/>
      <c r="CL163" s="252"/>
      <c r="CM163" s="252"/>
      <c r="CN163" s="252"/>
      <c r="CO163" s="252"/>
      <c r="CP163" s="252"/>
      <c r="CQ163" s="252"/>
      <c r="CR163" s="252"/>
      <c r="CS163" s="252"/>
      <c r="CT163" s="252"/>
      <c r="CU163" s="252"/>
      <c r="CV163" s="252"/>
      <c r="CW163" s="252"/>
      <c r="CX163" s="252"/>
      <c r="CY163" s="252"/>
      <c r="CZ163" s="252"/>
      <c r="DA163" s="252"/>
      <c r="DB163" s="252"/>
      <c r="DC163" s="252"/>
      <c r="DD163" s="252"/>
      <c r="DE163" s="252"/>
      <c r="DF163" s="252"/>
      <c r="DG163" s="252"/>
      <c r="DH163" s="252"/>
      <c r="DI163" s="252"/>
      <c r="DJ163" s="252"/>
      <c r="DK163" s="252"/>
      <c r="DL163" s="252"/>
      <c r="DM163" s="252"/>
      <c r="DN163" s="252"/>
      <c r="DO163" s="252"/>
      <c r="DP163" s="252"/>
      <c r="DQ163" s="252"/>
      <c r="DR163" s="252"/>
      <c r="DS163" s="252"/>
      <c r="DT163" s="252"/>
      <c r="DU163" s="252"/>
      <c r="DV163" s="252"/>
      <c r="DW163" s="252"/>
      <c r="DX163" s="252"/>
      <c r="DY163" s="252"/>
      <c r="DZ163" s="252"/>
      <c r="EA163" s="252"/>
      <c r="EB163" s="252"/>
      <c r="EC163" s="252"/>
      <c r="ED163" s="252"/>
      <c r="EE163" s="252"/>
      <c r="EF163" s="252"/>
      <c r="EG163" s="252"/>
      <c r="EH163" s="252"/>
      <c r="EI163" s="252"/>
      <c r="EJ163" s="252"/>
      <c r="EK163" s="252"/>
      <c r="EL163" s="252"/>
      <c r="EM163" s="252"/>
      <c r="EN163" s="252"/>
      <c r="EO163" s="252"/>
      <c r="EP163" s="252"/>
      <c r="EQ163" s="252"/>
      <c r="ER163" s="252"/>
      <c r="ES163" s="252"/>
      <c r="ET163" s="252"/>
      <c r="EU163" s="252"/>
      <c r="EV163" s="252"/>
      <c r="EW163" s="252"/>
      <c r="EX163" s="252"/>
      <c r="EY163" s="252"/>
      <c r="EZ163" s="252"/>
      <c r="FA163" s="252"/>
      <c r="FB163" s="252"/>
      <c r="FC163" s="252"/>
      <c r="FD163" s="252"/>
      <c r="FE163" s="252"/>
      <c r="FF163" s="252"/>
      <c r="FG163" s="252"/>
      <c r="FH163" s="252"/>
      <c r="FI163" s="252"/>
      <c r="FJ163" s="252"/>
      <c r="FK163" s="252"/>
      <c r="FL163" s="252"/>
      <c r="FM163" s="252"/>
      <c r="FN163" s="252"/>
      <c r="FO163" s="252"/>
      <c r="FP163" s="252"/>
      <c r="FQ163" s="252"/>
      <c r="FR163" s="252"/>
      <c r="FS163" s="252"/>
      <c r="FT163" s="252"/>
      <c r="FU163" s="252"/>
      <c r="FV163" s="252"/>
      <c r="FW163" s="252"/>
      <c r="FX163" s="252"/>
      <c r="FY163" s="252"/>
      <c r="FZ163" s="252"/>
      <c r="GA163" s="252"/>
      <c r="GB163" s="252"/>
      <c r="GC163" s="252"/>
      <c r="GD163" s="252"/>
      <c r="GE163" s="252"/>
      <c r="GF163" s="252"/>
      <c r="GG163" s="252"/>
      <c r="GH163" s="252"/>
      <c r="GI163" s="252"/>
      <c r="GJ163" s="252"/>
      <c r="GK163" s="252"/>
      <c r="GL163" s="252"/>
      <c r="GM163" s="252"/>
      <c r="GN163" s="252"/>
      <c r="GO163" s="252"/>
      <c r="GP163" s="252"/>
      <c r="GQ163" s="252"/>
      <c r="GR163" s="252"/>
      <c r="GS163" s="252"/>
      <c r="GT163" s="252"/>
      <c r="GU163" s="252"/>
      <c r="GV163" s="252"/>
      <c r="GW163" s="252"/>
      <c r="GX163" s="252"/>
      <c r="GY163" s="252"/>
      <c r="GZ163" s="252"/>
      <c r="HA163" s="252"/>
      <c r="HB163" s="252"/>
      <c r="HC163" s="252"/>
      <c r="HD163" s="252"/>
      <c r="HE163" s="252"/>
      <c r="HF163" s="252"/>
      <c r="HG163" s="252"/>
      <c r="HH163" s="252"/>
    </row>
    <row r="164" spans="1:216" s="272" customFormat="1">
      <c r="A164" s="252"/>
      <c r="B164" s="288"/>
      <c r="C164" s="289"/>
      <c r="D164" s="289"/>
      <c r="E164" s="289"/>
      <c r="F164" s="290"/>
      <c r="G164" s="290"/>
      <c r="H164" s="290"/>
      <c r="I164" s="290"/>
      <c r="J164" s="290"/>
      <c r="K164" s="291"/>
      <c r="L164" s="291"/>
      <c r="M164" s="291"/>
      <c r="N164" s="291"/>
      <c r="O164" s="291"/>
      <c r="P164" s="252"/>
      <c r="Q164" s="252"/>
      <c r="R164" s="252"/>
      <c r="S164" s="252"/>
      <c r="T164" s="252"/>
      <c r="U164" s="252"/>
      <c r="V164" s="252"/>
      <c r="W164" s="252"/>
      <c r="X164" s="252"/>
      <c r="Y164" s="252"/>
      <c r="Z164" s="252"/>
      <c r="AA164" s="252"/>
      <c r="AB164" s="252"/>
      <c r="AC164" s="252"/>
      <c r="AD164" s="252"/>
      <c r="AE164" s="252"/>
      <c r="AF164" s="252"/>
      <c r="AG164" s="252"/>
      <c r="AH164" s="252"/>
      <c r="AI164" s="252"/>
      <c r="AJ164" s="252"/>
      <c r="AK164" s="252"/>
      <c r="AL164" s="252"/>
      <c r="AM164" s="252"/>
      <c r="AN164" s="252"/>
      <c r="AO164" s="252"/>
      <c r="AP164" s="252"/>
      <c r="AQ164" s="252"/>
      <c r="AR164" s="252"/>
      <c r="AS164" s="252"/>
      <c r="AT164" s="252"/>
      <c r="AU164" s="252"/>
      <c r="AV164" s="252"/>
      <c r="AW164" s="252"/>
      <c r="AX164" s="252"/>
      <c r="AY164" s="252"/>
      <c r="AZ164" s="252"/>
      <c r="BA164" s="252"/>
      <c r="BB164" s="252"/>
      <c r="BC164" s="252"/>
      <c r="BD164" s="252"/>
      <c r="BE164" s="252"/>
      <c r="BF164" s="252"/>
      <c r="BG164" s="252"/>
      <c r="BH164" s="252"/>
      <c r="BI164" s="252"/>
      <c r="BJ164" s="252"/>
      <c r="BK164" s="252"/>
      <c r="BL164" s="252"/>
      <c r="BM164" s="252"/>
      <c r="BN164" s="252"/>
      <c r="BO164" s="252"/>
      <c r="BP164" s="252"/>
      <c r="BQ164" s="252"/>
      <c r="BR164" s="252"/>
      <c r="BS164" s="252"/>
      <c r="BT164" s="252"/>
      <c r="BU164" s="252"/>
      <c r="BV164" s="252"/>
      <c r="BW164" s="252"/>
      <c r="BX164" s="252"/>
      <c r="BY164" s="252"/>
      <c r="BZ164" s="252"/>
      <c r="CA164" s="252"/>
      <c r="CB164" s="252"/>
      <c r="CC164" s="252"/>
      <c r="CD164" s="252"/>
      <c r="CE164" s="252"/>
      <c r="CF164" s="252"/>
      <c r="CG164" s="252"/>
      <c r="CH164" s="252"/>
      <c r="CI164" s="252"/>
      <c r="CJ164" s="252"/>
      <c r="CK164" s="252"/>
      <c r="CL164" s="252"/>
      <c r="CM164" s="252"/>
      <c r="CN164" s="252"/>
      <c r="CO164" s="252"/>
      <c r="CP164" s="252"/>
      <c r="CQ164" s="252"/>
      <c r="CR164" s="252"/>
      <c r="CS164" s="252"/>
      <c r="CT164" s="252"/>
      <c r="CU164" s="252"/>
      <c r="CV164" s="252"/>
      <c r="CW164" s="252"/>
      <c r="CX164" s="252"/>
      <c r="CY164" s="252"/>
      <c r="CZ164" s="252"/>
      <c r="DA164" s="252"/>
      <c r="DB164" s="252"/>
      <c r="DC164" s="252"/>
      <c r="DD164" s="252"/>
      <c r="DE164" s="252"/>
      <c r="DF164" s="252"/>
      <c r="DG164" s="252"/>
      <c r="DH164" s="252"/>
      <c r="DI164" s="252"/>
      <c r="DJ164" s="252"/>
      <c r="DK164" s="252"/>
      <c r="DL164" s="252"/>
      <c r="DM164" s="252"/>
      <c r="DN164" s="252"/>
      <c r="DO164" s="252"/>
      <c r="DP164" s="252"/>
      <c r="DQ164" s="252"/>
      <c r="DR164" s="252"/>
      <c r="DS164" s="252"/>
      <c r="DT164" s="252"/>
      <c r="DU164" s="252"/>
      <c r="DV164" s="252"/>
      <c r="DW164" s="252"/>
      <c r="DX164" s="252"/>
      <c r="DY164" s="252"/>
      <c r="DZ164" s="252"/>
      <c r="EA164" s="252"/>
      <c r="EB164" s="252"/>
      <c r="EC164" s="252"/>
      <c r="ED164" s="252"/>
      <c r="EE164" s="252"/>
      <c r="EF164" s="252"/>
      <c r="EG164" s="252"/>
      <c r="EH164" s="252"/>
      <c r="EI164" s="252"/>
      <c r="EJ164" s="252"/>
      <c r="EK164" s="252"/>
      <c r="EL164" s="252"/>
      <c r="EM164" s="252"/>
      <c r="EN164" s="252"/>
      <c r="EO164" s="252"/>
      <c r="EP164" s="252"/>
      <c r="EQ164" s="252"/>
      <c r="ER164" s="252"/>
      <c r="ES164" s="252"/>
      <c r="ET164" s="252"/>
      <c r="EU164" s="252"/>
      <c r="EV164" s="252"/>
      <c r="EW164" s="252"/>
      <c r="EX164" s="252"/>
      <c r="EY164" s="252"/>
      <c r="EZ164" s="252"/>
      <c r="FA164" s="252"/>
      <c r="FB164" s="252"/>
      <c r="FC164" s="252"/>
      <c r="FD164" s="252"/>
      <c r="FE164" s="252"/>
      <c r="FF164" s="252"/>
      <c r="FG164" s="252"/>
      <c r="FH164" s="252"/>
      <c r="FI164" s="252"/>
      <c r="FJ164" s="252"/>
      <c r="FK164" s="252"/>
      <c r="FL164" s="252"/>
      <c r="FM164" s="252"/>
      <c r="FN164" s="252"/>
      <c r="FO164" s="252"/>
      <c r="FP164" s="252"/>
      <c r="FQ164" s="252"/>
      <c r="FR164" s="252"/>
      <c r="FS164" s="252"/>
      <c r="FT164" s="252"/>
      <c r="FU164" s="252"/>
      <c r="FV164" s="252"/>
      <c r="FW164" s="252"/>
      <c r="FX164" s="252"/>
      <c r="FY164" s="252"/>
      <c r="FZ164" s="252"/>
      <c r="GA164" s="252"/>
      <c r="GB164" s="252"/>
      <c r="GC164" s="252"/>
      <c r="GD164" s="252"/>
      <c r="GE164" s="252"/>
      <c r="GF164" s="252"/>
      <c r="GG164" s="252"/>
      <c r="GH164" s="252"/>
      <c r="GI164" s="252"/>
      <c r="GJ164" s="252"/>
      <c r="GK164" s="252"/>
      <c r="GL164" s="252"/>
      <c r="GM164" s="252"/>
      <c r="GN164" s="252"/>
      <c r="GO164" s="252"/>
      <c r="GP164" s="252"/>
      <c r="GQ164" s="252"/>
      <c r="GR164" s="252"/>
      <c r="GS164" s="252"/>
      <c r="GT164" s="252"/>
      <c r="GU164" s="252"/>
      <c r="GV164" s="252"/>
      <c r="GW164" s="252"/>
      <c r="GX164" s="252"/>
      <c r="GY164" s="252"/>
      <c r="GZ164" s="252"/>
      <c r="HA164" s="252"/>
      <c r="HB164" s="252"/>
      <c r="HC164" s="252"/>
      <c r="HD164" s="252"/>
      <c r="HE164" s="252"/>
      <c r="HF164" s="252"/>
      <c r="HG164" s="252"/>
      <c r="HH164" s="252"/>
    </row>
    <row r="165" spans="1:216" s="272" customFormat="1">
      <c r="A165" s="252"/>
      <c r="B165" s="288"/>
      <c r="C165" s="289"/>
      <c r="D165" s="289"/>
      <c r="E165" s="289"/>
      <c r="F165" s="290"/>
      <c r="G165" s="290"/>
      <c r="H165" s="290"/>
      <c r="I165" s="290"/>
      <c r="J165" s="290"/>
      <c r="K165" s="291"/>
      <c r="L165" s="291"/>
      <c r="M165" s="291"/>
      <c r="N165" s="291"/>
      <c r="O165" s="291"/>
      <c r="P165" s="252"/>
      <c r="Q165" s="252"/>
      <c r="R165" s="252"/>
      <c r="S165" s="252"/>
      <c r="T165" s="252"/>
      <c r="U165" s="252"/>
      <c r="V165" s="252"/>
      <c r="W165" s="252"/>
      <c r="X165" s="252"/>
      <c r="Y165" s="252"/>
      <c r="Z165" s="252"/>
      <c r="AA165" s="252"/>
      <c r="AB165" s="252"/>
      <c r="AC165" s="252"/>
      <c r="AD165" s="252"/>
      <c r="AE165" s="252"/>
      <c r="AF165" s="252"/>
      <c r="AG165" s="252"/>
      <c r="AH165" s="252"/>
      <c r="AI165" s="252"/>
      <c r="AJ165" s="252"/>
      <c r="AK165" s="252"/>
      <c r="AL165" s="252"/>
      <c r="AM165" s="252"/>
      <c r="AN165" s="252"/>
      <c r="AO165" s="252"/>
      <c r="AP165" s="252"/>
      <c r="AQ165" s="252"/>
      <c r="AR165" s="252"/>
      <c r="AS165" s="252"/>
      <c r="AT165" s="252"/>
      <c r="AU165" s="252"/>
      <c r="AV165" s="252"/>
      <c r="AW165" s="252"/>
      <c r="AX165" s="252"/>
      <c r="AY165" s="252"/>
      <c r="AZ165" s="252"/>
      <c r="BA165" s="252"/>
      <c r="BB165" s="252"/>
      <c r="BC165" s="252"/>
      <c r="BD165" s="252"/>
      <c r="BE165" s="252"/>
      <c r="BF165" s="252"/>
      <c r="BG165" s="252"/>
      <c r="BH165" s="252"/>
      <c r="BI165" s="252"/>
      <c r="BJ165" s="252"/>
      <c r="BK165" s="252"/>
      <c r="BL165" s="252"/>
      <c r="BM165" s="252"/>
      <c r="BN165" s="252"/>
      <c r="BO165" s="252"/>
      <c r="BP165" s="252"/>
      <c r="BQ165" s="252"/>
      <c r="BR165" s="252"/>
      <c r="BS165" s="252"/>
      <c r="BT165" s="252"/>
      <c r="BU165" s="252"/>
      <c r="BV165" s="252"/>
      <c r="BW165" s="252"/>
      <c r="BX165" s="252"/>
      <c r="BY165" s="252"/>
      <c r="BZ165" s="252"/>
      <c r="CA165" s="252"/>
      <c r="CB165" s="252"/>
      <c r="CC165" s="252"/>
      <c r="CD165" s="252"/>
      <c r="CE165" s="252"/>
      <c r="CF165" s="252"/>
      <c r="CG165" s="252"/>
      <c r="CH165" s="252"/>
      <c r="CI165" s="252"/>
      <c r="CJ165" s="252"/>
      <c r="CK165" s="252"/>
      <c r="CL165" s="252"/>
      <c r="CM165" s="252"/>
      <c r="CN165" s="252"/>
      <c r="CO165" s="252"/>
      <c r="CP165" s="252"/>
      <c r="CQ165" s="252"/>
      <c r="CR165" s="252"/>
      <c r="CS165" s="252"/>
      <c r="CT165" s="252"/>
      <c r="CU165" s="252"/>
      <c r="CV165" s="252"/>
      <c r="CW165" s="252"/>
      <c r="CX165" s="252"/>
      <c r="CY165" s="252"/>
      <c r="CZ165" s="252"/>
      <c r="DA165" s="252"/>
      <c r="DB165" s="252"/>
      <c r="DC165" s="252"/>
      <c r="DD165" s="252"/>
      <c r="DE165" s="252"/>
      <c r="DF165" s="252"/>
      <c r="DG165" s="252"/>
      <c r="DH165" s="252"/>
      <c r="DI165" s="252"/>
      <c r="DJ165" s="252"/>
      <c r="DK165" s="252"/>
      <c r="DL165" s="252"/>
      <c r="DM165" s="252"/>
      <c r="DN165" s="252"/>
      <c r="DO165" s="252"/>
      <c r="DP165" s="252"/>
      <c r="DQ165" s="252"/>
      <c r="DR165" s="252"/>
      <c r="DS165" s="252"/>
      <c r="DT165" s="252"/>
      <c r="DU165" s="252"/>
      <c r="DV165" s="252"/>
      <c r="DW165" s="252"/>
      <c r="DX165" s="252"/>
      <c r="DY165" s="252"/>
      <c r="DZ165" s="252"/>
      <c r="EA165" s="252"/>
      <c r="EB165" s="252"/>
      <c r="EC165" s="252"/>
      <c r="ED165" s="252"/>
      <c r="EE165" s="252"/>
      <c r="EF165" s="252"/>
      <c r="EG165" s="252"/>
      <c r="EH165" s="252"/>
      <c r="EI165" s="252"/>
      <c r="EJ165" s="252"/>
      <c r="EK165" s="252"/>
      <c r="EL165" s="252"/>
      <c r="EM165" s="252"/>
      <c r="EN165" s="252"/>
      <c r="EO165" s="252"/>
      <c r="EP165" s="252"/>
      <c r="EQ165" s="252"/>
      <c r="ER165" s="252"/>
      <c r="ES165" s="252"/>
      <c r="ET165" s="252"/>
      <c r="EU165" s="252"/>
      <c r="EV165" s="252"/>
      <c r="EW165" s="252"/>
      <c r="EX165" s="252"/>
      <c r="EY165" s="252"/>
      <c r="EZ165" s="252"/>
      <c r="FA165" s="252"/>
      <c r="FB165" s="252"/>
      <c r="FC165" s="252"/>
      <c r="FD165" s="252"/>
      <c r="FE165" s="252"/>
      <c r="FF165" s="252"/>
      <c r="FG165" s="252"/>
      <c r="FH165" s="252"/>
      <c r="FI165" s="252"/>
      <c r="FJ165" s="252"/>
      <c r="FK165" s="252"/>
      <c r="FL165" s="252"/>
      <c r="FM165" s="252"/>
      <c r="FN165" s="252"/>
      <c r="FO165" s="252"/>
      <c r="FP165" s="252"/>
      <c r="FQ165" s="252"/>
      <c r="FR165" s="252"/>
      <c r="FS165" s="252"/>
      <c r="FT165" s="252"/>
      <c r="FU165" s="252"/>
      <c r="FV165" s="252"/>
      <c r="FW165" s="252"/>
      <c r="FX165" s="252"/>
      <c r="FY165" s="252"/>
      <c r="FZ165" s="252"/>
      <c r="GA165" s="252"/>
      <c r="GB165" s="252"/>
      <c r="GC165" s="252"/>
      <c r="GD165" s="252"/>
      <c r="GE165" s="252"/>
      <c r="GF165" s="252"/>
      <c r="GG165" s="252"/>
      <c r="GH165" s="252"/>
      <c r="GI165" s="252"/>
      <c r="GJ165" s="252"/>
      <c r="GK165" s="252"/>
      <c r="GL165" s="252"/>
      <c r="GM165" s="252"/>
      <c r="GN165" s="252"/>
      <c r="GO165" s="252"/>
      <c r="GP165" s="252"/>
      <c r="GQ165" s="252"/>
      <c r="GR165" s="252"/>
      <c r="GS165" s="252"/>
      <c r="GT165" s="252"/>
      <c r="GU165" s="252"/>
      <c r="GV165" s="252"/>
      <c r="GW165" s="252"/>
      <c r="GX165" s="252"/>
      <c r="GY165" s="252"/>
      <c r="GZ165" s="252"/>
      <c r="HA165" s="252"/>
      <c r="HB165" s="252"/>
      <c r="HC165" s="252"/>
      <c r="HD165" s="252"/>
      <c r="HE165" s="252"/>
      <c r="HF165" s="252"/>
      <c r="HG165" s="252"/>
      <c r="HH165" s="252"/>
    </row>
    <row r="166" spans="1:216" s="272" customFormat="1">
      <c r="A166" s="252"/>
      <c r="B166" s="288"/>
      <c r="C166" s="289"/>
      <c r="D166" s="289"/>
      <c r="E166" s="289"/>
      <c r="F166" s="290"/>
      <c r="G166" s="290"/>
      <c r="H166" s="290"/>
      <c r="I166" s="290"/>
      <c r="J166" s="290"/>
      <c r="K166" s="291"/>
      <c r="L166" s="291"/>
      <c r="M166" s="291"/>
      <c r="N166" s="291"/>
      <c r="O166" s="291"/>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2"/>
      <c r="AY166" s="252"/>
      <c r="AZ166" s="252"/>
      <c r="BA166" s="252"/>
      <c r="BB166" s="252"/>
      <c r="BC166" s="252"/>
      <c r="BD166" s="252"/>
      <c r="BE166" s="252"/>
      <c r="BF166" s="252"/>
      <c r="BG166" s="252"/>
      <c r="BH166" s="252"/>
      <c r="BI166" s="252"/>
      <c r="BJ166" s="252"/>
      <c r="BK166" s="252"/>
      <c r="BL166" s="252"/>
      <c r="BM166" s="252"/>
      <c r="BN166" s="252"/>
      <c r="BO166" s="252"/>
      <c r="BP166" s="252"/>
      <c r="BQ166" s="252"/>
      <c r="BR166" s="252"/>
      <c r="BS166" s="252"/>
      <c r="BT166" s="252"/>
      <c r="BU166" s="252"/>
      <c r="BV166" s="252"/>
      <c r="BW166" s="252"/>
      <c r="BX166" s="252"/>
      <c r="BY166" s="252"/>
      <c r="BZ166" s="252"/>
      <c r="CA166" s="252"/>
      <c r="CB166" s="252"/>
      <c r="CC166" s="252"/>
      <c r="CD166" s="252"/>
      <c r="CE166" s="252"/>
      <c r="CF166" s="252"/>
      <c r="CG166" s="252"/>
      <c r="CH166" s="252"/>
      <c r="CI166" s="252"/>
      <c r="CJ166" s="252"/>
      <c r="CK166" s="252"/>
      <c r="CL166" s="252"/>
      <c r="CM166" s="252"/>
      <c r="CN166" s="252"/>
      <c r="CO166" s="252"/>
      <c r="CP166" s="252"/>
      <c r="CQ166" s="252"/>
      <c r="CR166" s="252"/>
      <c r="CS166" s="252"/>
      <c r="CT166" s="252"/>
      <c r="CU166" s="252"/>
      <c r="CV166" s="252"/>
      <c r="CW166" s="252"/>
      <c r="CX166" s="252"/>
      <c r="CY166" s="252"/>
      <c r="CZ166" s="252"/>
      <c r="DA166" s="252"/>
      <c r="DB166" s="252"/>
      <c r="DC166" s="252"/>
      <c r="DD166" s="252"/>
      <c r="DE166" s="252"/>
      <c r="DF166" s="252"/>
      <c r="DG166" s="252"/>
      <c r="DH166" s="252"/>
      <c r="DI166" s="252"/>
      <c r="DJ166" s="252"/>
      <c r="DK166" s="252"/>
      <c r="DL166" s="252"/>
      <c r="DM166" s="252"/>
      <c r="DN166" s="252"/>
      <c r="DO166" s="252"/>
      <c r="DP166" s="252"/>
      <c r="DQ166" s="252"/>
      <c r="DR166" s="252"/>
      <c r="DS166" s="252"/>
      <c r="DT166" s="252"/>
      <c r="DU166" s="252"/>
      <c r="DV166" s="252"/>
      <c r="DW166" s="252"/>
      <c r="DX166" s="252"/>
      <c r="DY166" s="252"/>
      <c r="DZ166" s="252"/>
      <c r="EA166" s="252"/>
      <c r="EB166" s="252"/>
      <c r="EC166" s="252"/>
      <c r="ED166" s="252"/>
      <c r="EE166" s="252"/>
      <c r="EF166" s="252"/>
      <c r="EG166" s="252"/>
      <c r="EH166" s="252"/>
      <c r="EI166" s="252"/>
      <c r="EJ166" s="252"/>
      <c r="EK166" s="252"/>
      <c r="EL166" s="252"/>
      <c r="EM166" s="252"/>
      <c r="EN166" s="252"/>
      <c r="EO166" s="252"/>
      <c r="EP166" s="252"/>
      <c r="EQ166" s="252"/>
      <c r="ER166" s="252"/>
      <c r="ES166" s="252"/>
      <c r="ET166" s="252"/>
      <c r="EU166" s="252"/>
      <c r="EV166" s="252"/>
      <c r="EW166" s="252"/>
      <c r="EX166" s="252"/>
      <c r="EY166" s="252"/>
      <c r="EZ166" s="252"/>
      <c r="FA166" s="252"/>
      <c r="FB166" s="252"/>
      <c r="FC166" s="252"/>
      <c r="FD166" s="252"/>
      <c r="FE166" s="252"/>
      <c r="FF166" s="252"/>
      <c r="FG166" s="252"/>
      <c r="FH166" s="252"/>
      <c r="FI166" s="252"/>
      <c r="FJ166" s="252"/>
      <c r="FK166" s="252"/>
      <c r="FL166" s="252"/>
      <c r="FM166" s="252"/>
      <c r="FN166" s="252"/>
      <c r="FO166" s="252"/>
      <c r="FP166" s="252"/>
      <c r="FQ166" s="252"/>
      <c r="FR166" s="252"/>
      <c r="FS166" s="252"/>
      <c r="FT166" s="252"/>
      <c r="FU166" s="252"/>
      <c r="FV166" s="252"/>
      <c r="FW166" s="252"/>
      <c r="FX166" s="252"/>
      <c r="FY166" s="252"/>
      <c r="FZ166" s="252"/>
      <c r="GA166" s="252"/>
      <c r="GB166" s="252"/>
      <c r="GC166" s="252"/>
      <c r="GD166" s="252"/>
      <c r="GE166" s="252"/>
      <c r="GF166" s="252"/>
      <c r="GG166" s="252"/>
      <c r="GH166" s="252"/>
      <c r="GI166" s="252"/>
      <c r="GJ166" s="252"/>
      <c r="GK166" s="252"/>
      <c r="GL166" s="252"/>
      <c r="GM166" s="252"/>
      <c r="GN166" s="252"/>
      <c r="GO166" s="252"/>
      <c r="GP166" s="252"/>
      <c r="GQ166" s="252"/>
      <c r="GR166" s="252"/>
      <c r="GS166" s="252"/>
      <c r="GT166" s="252"/>
      <c r="GU166" s="252"/>
      <c r="GV166" s="252"/>
      <c r="GW166" s="252"/>
      <c r="GX166" s="252"/>
      <c r="GY166" s="252"/>
      <c r="GZ166" s="252"/>
      <c r="HA166" s="252"/>
      <c r="HB166" s="252"/>
      <c r="HC166" s="252"/>
      <c r="HD166" s="252"/>
      <c r="HE166" s="252"/>
      <c r="HF166" s="252"/>
      <c r="HG166" s="252"/>
      <c r="HH166" s="252"/>
    </row>
    <row r="167" spans="1:216" s="272" customFormat="1">
      <c r="A167" s="252"/>
      <c r="B167" s="288"/>
      <c r="C167" s="289"/>
      <c r="D167" s="289"/>
      <c r="E167" s="289"/>
      <c r="F167" s="290"/>
      <c r="G167" s="290"/>
      <c r="H167" s="290"/>
      <c r="I167" s="290"/>
      <c r="J167" s="290"/>
      <c r="K167" s="291"/>
      <c r="L167" s="291"/>
      <c r="M167" s="291"/>
      <c r="N167" s="291"/>
      <c r="O167" s="291"/>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c r="AM167" s="252"/>
      <c r="AN167" s="252"/>
      <c r="AO167" s="252"/>
      <c r="AP167" s="252"/>
      <c r="AQ167" s="252"/>
      <c r="AR167" s="252"/>
      <c r="AS167" s="252"/>
      <c r="AT167" s="252"/>
      <c r="AU167" s="252"/>
      <c r="AV167" s="252"/>
      <c r="AW167" s="252"/>
      <c r="AX167" s="252"/>
      <c r="AY167" s="252"/>
      <c r="AZ167" s="252"/>
      <c r="BA167" s="252"/>
      <c r="BB167" s="252"/>
      <c r="BC167" s="252"/>
      <c r="BD167" s="252"/>
      <c r="BE167" s="252"/>
      <c r="BF167" s="252"/>
      <c r="BG167" s="252"/>
      <c r="BH167" s="252"/>
      <c r="BI167" s="252"/>
      <c r="BJ167" s="252"/>
      <c r="BK167" s="252"/>
      <c r="BL167" s="252"/>
      <c r="BM167" s="252"/>
      <c r="BN167" s="252"/>
      <c r="BO167" s="252"/>
      <c r="BP167" s="252"/>
      <c r="BQ167" s="252"/>
      <c r="BR167" s="252"/>
      <c r="BS167" s="252"/>
      <c r="BT167" s="252"/>
      <c r="BU167" s="252"/>
      <c r="BV167" s="252"/>
      <c r="BW167" s="252"/>
      <c r="BX167" s="252"/>
      <c r="BY167" s="252"/>
      <c r="BZ167" s="252"/>
      <c r="CA167" s="252"/>
      <c r="CB167" s="252"/>
      <c r="CC167" s="252"/>
      <c r="CD167" s="252"/>
      <c r="CE167" s="252"/>
      <c r="CF167" s="252"/>
      <c r="CG167" s="252"/>
      <c r="CH167" s="252"/>
      <c r="CI167" s="252"/>
      <c r="CJ167" s="252"/>
      <c r="CK167" s="252"/>
      <c r="CL167" s="252"/>
      <c r="CM167" s="252"/>
      <c r="CN167" s="252"/>
      <c r="CO167" s="252"/>
      <c r="CP167" s="252"/>
      <c r="CQ167" s="252"/>
      <c r="CR167" s="252"/>
      <c r="CS167" s="252"/>
      <c r="CT167" s="252"/>
      <c r="CU167" s="252"/>
      <c r="CV167" s="252"/>
      <c r="CW167" s="252"/>
      <c r="CX167" s="252"/>
      <c r="CY167" s="252"/>
      <c r="CZ167" s="252"/>
      <c r="DA167" s="252"/>
      <c r="DB167" s="252"/>
      <c r="DC167" s="252"/>
      <c r="DD167" s="252"/>
      <c r="DE167" s="252"/>
      <c r="DF167" s="252"/>
      <c r="DG167" s="252"/>
      <c r="DH167" s="252"/>
      <c r="DI167" s="252"/>
      <c r="DJ167" s="252"/>
      <c r="DK167" s="252"/>
      <c r="DL167" s="252"/>
      <c r="DM167" s="252"/>
      <c r="DN167" s="252"/>
      <c r="DO167" s="252"/>
      <c r="DP167" s="252"/>
      <c r="DQ167" s="252"/>
      <c r="DR167" s="252"/>
      <c r="DS167" s="252"/>
      <c r="DT167" s="252"/>
      <c r="DU167" s="252"/>
      <c r="DV167" s="252"/>
      <c r="DW167" s="252"/>
      <c r="DX167" s="252"/>
      <c r="DY167" s="252"/>
      <c r="DZ167" s="252"/>
      <c r="EA167" s="252"/>
      <c r="EB167" s="252"/>
      <c r="EC167" s="252"/>
      <c r="ED167" s="252"/>
      <c r="EE167" s="252"/>
      <c r="EF167" s="252"/>
      <c r="EG167" s="252"/>
      <c r="EH167" s="252"/>
      <c r="EI167" s="252"/>
      <c r="EJ167" s="252"/>
      <c r="EK167" s="252"/>
      <c r="EL167" s="252"/>
      <c r="EM167" s="252"/>
      <c r="EN167" s="252"/>
      <c r="EO167" s="252"/>
      <c r="EP167" s="252"/>
      <c r="EQ167" s="252"/>
      <c r="ER167" s="252"/>
      <c r="ES167" s="252"/>
      <c r="ET167" s="252"/>
      <c r="EU167" s="252"/>
      <c r="EV167" s="252"/>
      <c r="EW167" s="252"/>
      <c r="EX167" s="252"/>
      <c r="EY167" s="252"/>
      <c r="EZ167" s="252"/>
      <c r="FA167" s="252"/>
      <c r="FB167" s="252"/>
      <c r="FC167" s="252"/>
      <c r="FD167" s="252"/>
      <c r="FE167" s="252"/>
      <c r="FF167" s="252"/>
      <c r="FG167" s="252"/>
      <c r="FH167" s="252"/>
      <c r="FI167" s="252"/>
      <c r="FJ167" s="252"/>
      <c r="FK167" s="252"/>
      <c r="FL167" s="252"/>
      <c r="FM167" s="252"/>
      <c r="FN167" s="252"/>
      <c r="FO167" s="252"/>
      <c r="FP167" s="252"/>
      <c r="FQ167" s="252"/>
      <c r="FR167" s="252"/>
      <c r="FS167" s="252"/>
      <c r="FT167" s="252"/>
      <c r="FU167" s="252"/>
      <c r="FV167" s="252"/>
      <c r="FW167" s="252"/>
      <c r="FX167" s="252"/>
      <c r="FY167" s="252"/>
      <c r="FZ167" s="252"/>
      <c r="GA167" s="252"/>
      <c r="GB167" s="252"/>
      <c r="GC167" s="252"/>
      <c r="GD167" s="252"/>
      <c r="GE167" s="252"/>
      <c r="GF167" s="252"/>
      <c r="GG167" s="252"/>
      <c r="GH167" s="252"/>
      <c r="GI167" s="252"/>
      <c r="GJ167" s="252"/>
      <c r="GK167" s="252"/>
      <c r="GL167" s="252"/>
      <c r="GM167" s="252"/>
      <c r="GN167" s="252"/>
      <c r="GO167" s="252"/>
      <c r="GP167" s="252"/>
      <c r="GQ167" s="252"/>
      <c r="GR167" s="252"/>
      <c r="GS167" s="252"/>
      <c r="GT167" s="252"/>
      <c r="GU167" s="252"/>
      <c r="GV167" s="252"/>
      <c r="GW167" s="252"/>
      <c r="GX167" s="252"/>
      <c r="GY167" s="252"/>
      <c r="GZ167" s="252"/>
      <c r="HA167" s="252"/>
      <c r="HB167" s="252"/>
      <c r="HC167" s="252"/>
      <c r="HD167" s="252"/>
      <c r="HE167" s="252"/>
      <c r="HF167" s="252"/>
      <c r="HG167" s="252"/>
      <c r="HH167" s="252"/>
    </row>
    <row r="168" spans="1:216" s="272" customFormat="1">
      <c r="A168" s="252"/>
      <c r="B168" s="288"/>
      <c r="C168" s="289"/>
      <c r="D168" s="289"/>
      <c r="E168" s="289"/>
      <c r="F168" s="290"/>
      <c r="G168" s="290"/>
      <c r="H168" s="290"/>
      <c r="I168" s="290"/>
      <c r="J168" s="290"/>
      <c r="K168" s="291"/>
      <c r="L168" s="291"/>
      <c r="M168" s="291"/>
      <c r="N168" s="291"/>
      <c r="O168" s="291"/>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252"/>
      <c r="AL168" s="252"/>
      <c r="AM168" s="252"/>
      <c r="AN168" s="252"/>
      <c r="AO168" s="252"/>
      <c r="AP168" s="252"/>
      <c r="AQ168" s="252"/>
      <c r="AR168" s="252"/>
      <c r="AS168" s="252"/>
      <c r="AT168" s="252"/>
      <c r="AU168" s="252"/>
      <c r="AV168" s="252"/>
      <c r="AW168" s="252"/>
      <c r="AX168" s="252"/>
      <c r="AY168" s="252"/>
      <c r="AZ168" s="252"/>
      <c r="BA168" s="252"/>
      <c r="BB168" s="252"/>
      <c r="BC168" s="252"/>
      <c r="BD168" s="252"/>
      <c r="BE168" s="252"/>
      <c r="BF168" s="252"/>
      <c r="BG168" s="252"/>
      <c r="BH168" s="252"/>
      <c r="BI168" s="252"/>
      <c r="BJ168" s="252"/>
      <c r="BK168" s="252"/>
      <c r="BL168" s="252"/>
      <c r="BM168" s="252"/>
      <c r="BN168" s="252"/>
      <c r="BO168" s="252"/>
      <c r="BP168" s="252"/>
      <c r="BQ168" s="252"/>
      <c r="BR168" s="252"/>
      <c r="BS168" s="252"/>
      <c r="BT168" s="252"/>
      <c r="BU168" s="252"/>
      <c r="BV168" s="252"/>
      <c r="BW168" s="252"/>
      <c r="BX168" s="252"/>
      <c r="BY168" s="252"/>
      <c r="BZ168" s="252"/>
      <c r="CA168" s="252"/>
      <c r="CB168" s="252"/>
      <c r="CC168" s="252"/>
      <c r="CD168" s="252"/>
      <c r="CE168" s="252"/>
      <c r="CF168" s="252"/>
      <c r="CG168" s="252"/>
      <c r="CH168" s="252"/>
      <c r="CI168" s="252"/>
      <c r="CJ168" s="252"/>
      <c r="CK168" s="252"/>
      <c r="CL168" s="252"/>
      <c r="CM168" s="252"/>
      <c r="CN168" s="252"/>
      <c r="CO168" s="252"/>
      <c r="CP168" s="252"/>
      <c r="CQ168" s="252"/>
      <c r="CR168" s="252"/>
      <c r="CS168" s="252"/>
      <c r="CT168" s="252"/>
      <c r="CU168" s="252"/>
      <c r="CV168" s="252"/>
      <c r="CW168" s="252"/>
      <c r="CX168" s="252"/>
      <c r="CY168" s="252"/>
      <c r="CZ168" s="252"/>
      <c r="DA168" s="252"/>
      <c r="DB168" s="252"/>
      <c r="DC168" s="252"/>
      <c r="DD168" s="252"/>
      <c r="DE168" s="252"/>
      <c r="DF168" s="252"/>
      <c r="DG168" s="252"/>
      <c r="DH168" s="252"/>
      <c r="DI168" s="252"/>
      <c r="DJ168" s="252"/>
      <c r="DK168" s="252"/>
      <c r="DL168" s="252"/>
      <c r="DM168" s="252"/>
      <c r="DN168" s="252"/>
      <c r="DO168" s="252"/>
      <c r="DP168" s="252"/>
      <c r="DQ168" s="252"/>
      <c r="DR168" s="252"/>
      <c r="DS168" s="252"/>
      <c r="DT168" s="252"/>
      <c r="DU168" s="252"/>
      <c r="DV168" s="252"/>
      <c r="DW168" s="252"/>
      <c r="DX168" s="252"/>
      <c r="DY168" s="252"/>
      <c r="DZ168" s="252"/>
      <c r="EA168" s="252"/>
      <c r="EB168" s="252"/>
      <c r="EC168" s="252"/>
      <c r="ED168" s="252"/>
      <c r="EE168" s="252"/>
      <c r="EF168" s="252"/>
      <c r="EG168" s="252"/>
      <c r="EH168" s="252"/>
      <c r="EI168" s="252"/>
      <c r="EJ168" s="252"/>
      <c r="EK168" s="252"/>
      <c r="EL168" s="252"/>
      <c r="EM168" s="252"/>
      <c r="EN168" s="252"/>
      <c r="EO168" s="252"/>
      <c r="EP168" s="252"/>
      <c r="EQ168" s="252"/>
      <c r="ER168" s="252"/>
      <c r="ES168" s="252"/>
      <c r="ET168" s="252"/>
      <c r="EU168" s="252"/>
      <c r="EV168" s="252"/>
      <c r="EW168" s="252"/>
      <c r="EX168" s="252"/>
      <c r="EY168" s="252"/>
      <c r="EZ168" s="252"/>
      <c r="FA168" s="252"/>
      <c r="FB168" s="252"/>
      <c r="FC168" s="252"/>
      <c r="FD168" s="252"/>
      <c r="FE168" s="252"/>
      <c r="FF168" s="252"/>
      <c r="FG168" s="252"/>
      <c r="FH168" s="252"/>
      <c r="FI168" s="252"/>
      <c r="FJ168" s="252"/>
      <c r="FK168" s="252"/>
      <c r="FL168" s="252"/>
      <c r="FM168" s="252"/>
      <c r="FN168" s="252"/>
      <c r="FO168" s="252"/>
      <c r="FP168" s="252"/>
      <c r="FQ168" s="252"/>
      <c r="FR168" s="252"/>
      <c r="FS168" s="252"/>
      <c r="FT168" s="252"/>
      <c r="FU168" s="252"/>
      <c r="FV168" s="252"/>
      <c r="FW168" s="252"/>
      <c r="FX168" s="252"/>
      <c r="FY168" s="252"/>
      <c r="FZ168" s="252"/>
      <c r="GA168" s="252"/>
      <c r="GB168" s="252"/>
      <c r="GC168" s="252"/>
      <c r="GD168" s="252"/>
      <c r="GE168" s="252"/>
      <c r="GF168" s="252"/>
      <c r="GG168" s="252"/>
      <c r="GH168" s="252"/>
      <c r="GI168" s="252"/>
      <c r="GJ168" s="252"/>
      <c r="GK168" s="252"/>
      <c r="GL168" s="252"/>
      <c r="GM168" s="252"/>
      <c r="GN168" s="252"/>
      <c r="GO168" s="252"/>
      <c r="GP168" s="252"/>
      <c r="GQ168" s="252"/>
      <c r="GR168" s="252"/>
      <c r="GS168" s="252"/>
      <c r="GT168" s="252"/>
      <c r="GU168" s="252"/>
      <c r="GV168" s="252"/>
      <c r="GW168" s="252"/>
      <c r="GX168" s="252"/>
      <c r="GY168" s="252"/>
      <c r="GZ168" s="252"/>
      <c r="HA168" s="252"/>
      <c r="HB168" s="252"/>
      <c r="HC168" s="252"/>
      <c r="HD168" s="252"/>
      <c r="HE168" s="252"/>
      <c r="HF168" s="252"/>
      <c r="HG168" s="252"/>
      <c r="HH168" s="252"/>
    </row>
    <row r="169" spans="1:216" s="272" customFormat="1">
      <c r="A169" s="252"/>
      <c r="B169" s="288"/>
      <c r="C169" s="289"/>
      <c r="D169" s="289"/>
      <c r="E169" s="289"/>
      <c r="F169" s="290"/>
      <c r="G169" s="290"/>
      <c r="H169" s="290"/>
      <c r="I169" s="290"/>
      <c r="J169" s="290"/>
      <c r="K169" s="291"/>
      <c r="L169" s="291"/>
      <c r="M169" s="291"/>
      <c r="N169" s="291"/>
      <c r="O169" s="291"/>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AK169" s="252"/>
      <c r="AL169" s="252"/>
      <c r="AM169" s="252"/>
      <c r="AN169" s="252"/>
      <c r="AO169" s="252"/>
      <c r="AP169" s="252"/>
      <c r="AQ169" s="252"/>
      <c r="AR169" s="252"/>
      <c r="AS169" s="252"/>
      <c r="AT169" s="252"/>
      <c r="AU169" s="252"/>
      <c r="AV169" s="252"/>
      <c r="AW169" s="252"/>
      <c r="AX169" s="252"/>
      <c r="AY169" s="252"/>
      <c r="AZ169" s="252"/>
      <c r="BA169" s="252"/>
      <c r="BB169" s="252"/>
      <c r="BC169" s="252"/>
      <c r="BD169" s="252"/>
      <c r="BE169" s="252"/>
      <c r="BF169" s="252"/>
      <c r="BG169" s="252"/>
      <c r="BH169" s="252"/>
      <c r="BI169" s="252"/>
      <c r="BJ169" s="252"/>
      <c r="BK169" s="252"/>
      <c r="BL169" s="252"/>
      <c r="BM169" s="252"/>
      <c r="BN169" s="252"/>
      <c r="BO169" s="252"/>
      <c r="BP169" s="252"/>
      <c r="BQ169" s="252"/>
      <c r="BR169" s="252"/>
      <c r="BS169" s="252"/>
      <c r="BT169" s="252"/>
      <c r="BU169" s="252"/>
      <c r="BV169" s="252"/>
      <c r="BW169" s="252"/>
      <c r="BX169" s="252"/>
      <c r="BY169" s="252"/>
      <c r="BZ169" s="252"/>
      <c r="CA169" s="252"/>
      <c r="CB169" s="252"/>
      <c r="CC169" s="252"/>
      <c r="CD169" s="252"/>
      <c r="CE169" s="252"/>
      <c r="CF169" s="252"/>
      <c r="CG169" s="252"/>
      <c r="CH169" s="252"/>
      <c r="CI169" s="252"/>
      <c r="CJ169" s="252"/>
      <c r="CK169" s="252"/>
      <c r="CL169" s="252"/>
      <c r="CM169" s="252"/>
      <c r="CN169" s="252"/>
      <c r="CO169" s="252"/>
      <c r="CP169" s="252"/>
      <c r="CQ169" s="252"/>
      <c r="CR169" s="252"/>
      <c r="CS169" s="252"/>
      <c r="CT169" s="252"/>
      <c r="CU169" s="252"/>
      <c r="CV169" s="252"/>
      <c r="CW169" s="252"/>
      <c r="CX169" s="252"/>
      <c r="CY169" s="252"/>
      <c r="CZ169" s="252"/>
      <c r="DA169" s="252"/>
      <c r="DB169" s="252"/>
      <c r="DC169" s="252"/>
      <c r="DD169" s="252"/>
      <c r="DE169" s="252"/>
      <c r="DF169" s="252"/>
      <c r="DG169" s="252"/>
      <c r="DH169" s="252"/>
      <c r="DI169" s="252"/>
      <c r="DJ169" s="252"/>
      <c r="DK169" s="252"/>
      <c r="DL169" s="252"/>
      <c r="DM169" s="252"/>
      <c r="DN169" s="252"/>
      <c r="DO169" s="252"/>
      <c r="DP169" s="252"/>
      <c r="DQ169" s="252"/>
      <c r="DR169" s="252"/>
      <c r="DS169" s="252"/>
      <c r="DT169" s="252"/>
      <c r="DU169" s="252"/>
      <c r="DV169" s="252"/>
      <c r="DW169" s="252"/>
      <c r="DX169" s="252"/>
      <c r="DY169" s="252"/>
      <c r="DZ169" s="252"/>
      <c r="EA169" s="252"/>
      <c r="EB169" s="252"/>
      <c r="EC169" s="252"/>
      <c r="ED169" s="252"/>
      <c r="EE169" s="252"/>
      <c r="EF169" s="252"/>
      <c r="EG169" s="252"/>
      <c r="EH169" s="252"/>
      <c r="EI169" s="252"/>
      <c r="EJ169" s="252"/>
      <c r="EK169" s="252"/>
      <c r="EL169" s="252"/>
      <c r="EM169" s="252"/>
      <c r="EN169" s="252"/>
      <c r="EO169" s="252"/>
      <c r="EP169" s="252"/>
      <c r="EQ169" s="252"/>
      <c r="ER169" s="252"/>
      <c r="ES169" s="252"/>
      <c r="ET169" s="252"/>
      <c r="EU169" s="252"/>
      <c r="EV169" s="252"/>
      <c r="EW169" s="252"/>
      <c r="EX169" s="252"/>
      <c r="EY169" s="252"/>
      <c r="EZ169" s="252"/>
      <c r="FA169" s="252"/>
      <c r="FB169" s="252"/>
      <c r="FC169" s="252"/>
      <c r="FD169" s="252"/>
      <c r="FE169" s="252"/>
      <c r="FF169" s="252"/>
      <c r="FG169" s="252"/>
      <c r="FH169" s="252"/>
      <c r="FI169" s="252"/>
      <c r="FJ169" s="252"/>
      <c r="FK169" s="252"/>
      <c r="FL169" s="252"/>
      <c r="FM169" s="252"/>
      <c r="FN169" s="252"/>
      <c r="FO169" s="252"/>
      <c r="FP169" s="252"/>
      <c r="FQ169" s="252"/>
      <c r="FR169" s="252"/>
      <c r="FS169" s="252"/>
      <c r="FT169" s="252"/>
      <c r="FU169" s="252"/>
      <c r="FV169" s="252"/>
      <c r="FW169" s="252"/>
      <c r="FX169" s="252"/>
      <c r="FY169" s="252"/>
      <c r="FZ169" s="252"/>
      <c r="GA169" s="252"/>
      <c r="GB169" s="252"/>
      <c r="GC169" s="252"/>
      <c r="GD169" s="252"/>
      <c r="GE169" s="252"/>
      <c r="GF169" s="252"/>
      <c r="GG169" s="252"/>
      <c r="GH169" s="252"/>
      <c r="GI169" s="252"/>
      <c r="GJ169" s="252"/>
      <c r="GK169" s="252"/>
      <c r="GL169" s="252"/>
      <c r="GM169" s="252"/>
      <c r="GN169" s="252"/>
      <c r="GO169" s="252"/>
      <c r="GP169" s="252"/>
      <c r="GQ169" s="252"/>
      <c r="GR169" s="252"/>
      <c r="GS169" s="252"/>
      <c r="GT169" s="252"/>
      <c r="GU169" s="252"/>
      <c r="GV169" s="252"/>
      <c r="GW169" s="252"/>
      <c r="GX169" s="252"/>
      <c r="GY169" s="252"/>
      <c r="GZ169" s="252"/>
      <c r="HA169" s="252"/>
      <c r="HB169" s="252"/>
      <c r="HC169" s="252"/>
      <c r="HD169" s="252"/>
      <c r="HE169" s="252"/>
      <c r="HF169" s="252"/>
      <c r="HG169" s="252"/>
      <c r="HH169" s="252"/>
    </row>
    <row r="170" spans="1:216" s="272" customFormat="1">
      <c r="A170" s="252"/>
      <c r="B170" s="288"/>
      <c r="C170" s="289"/>
      <c r="D170" s="289"/>
      <c r="E170" s="289"/>
      <c r="F170" s="290"/>
      <c r="G170" s="290"/>
      <c r="H170" s="290"/>
      <c r="I170" s="290"/>
      <c r="J170" s="290"/>
      <c r="K170" s="291"/>
      <c r="L170" s="291"/>
      <c r="M170" s="291"/>
      <c r="N170" s="291"/>
      <c r="O170" s="291"/>
      <c r="P170" s="252"/>
      <c r="Q170" s="252"/>
      <c r="R170" s="252"/>
      <c r="S170" s="252"/>
      <c r="T170" s="252"/>
      <c r="U170" s="252"/>
      <c r="V170" s="252"/>
      <c r="W170" s="252"/>
      <c r="X170" s="252"/>
      <c r="Y170" s="252"/>
      <c r="Z170" s="252"/>
      <c r="AA170" s="252"/>
      <c r="AB170" s="252"/>
      <c r="AC170" s="252"/>
      <c r="AD170" s="252"/>
      <c r="AE170" s="252"/>
      <c r="AF170" s="252"/>
      <c r="AG170" s="252"/>
      <c r="AH170" s="252"/>
      <c r="AI170" s="252"/>
      <c r="AJ170" s="252"/>
      <c r="AK170" s="252"/>
      <c r="AL170" s="252"/>
      <c r="AM170" s="252"/>
      <c r="AN170" s="252"/>
      <c r="AO170" s="252"/>
      <c r="AP170" s="252"/>
      <c r="AQ170" s="252"/>
      <c r="AR170" s="252"/>
      <c r="AS170" s="252"/>
      <c r="AT170" s="252"/>
      <c r="AU170" s="252"/>
      <c r="AV170" s="252"/>
      <c r="AW170" s="252"/>
      <c r="AX170" s="252"/>
      <c r="AY170" s="252"/>
      <c r="AZ170" s="252"/>
      <c r="BA170" s="252"/>
      <c r="BB170" s="252"/>
      <c r="BC170" s="252"/>
      <c r="BD170" s="252"/>
      <c r="BE170" s="252"/>
      <c r="BF170" s="252"/>
      <c r="BG170" s="252"/>
      <c r="BH170" s="252"/>
      <c r="BI170" s="252"/>
      <c r="BJ170" s="252"/>
      <c r="BK170" s="252"/>
      <c r="BL170" s="252"/>
      <c r="BM170" s="252"/>
      <c r="BN170" s="252"/>
      <c r="BO170" s="252"/>
      <c r="BP170" s="252"/>
      <c r="BQ170" s="252"/>
      <c r="BR170" s="252"/>
      <c r="BS170" s="252"/>
      <c r="BT170" s="252"/>
      <c r="BU170" s="252"/>
      <c r="BV170" s="252"/>
      <c r="BW170" s="252"/>
      <c r="BX170" s="252"/>
      <c r="BY170" s="252"/>
      <c r="BZ170" s="252"/>
      <c r="CA170" s="252"/>
      <c r="CB170" s="252"/>
      <c r="CC170" s="252"/>
      <c r="CD170" s="252"/>
      <c r="CE170" s="252"/>
      <c r="CF170" s="252"/>
      <c r="CG170" s="252"/>
      <c r="CH170" s="252"/>
      <c r="CI170" s="252"/>
      <c r="CJ170" s="252"/>
      <c r="CK170" s="252"/>
      <c r="CL170" s="252"/>
      <c r="CM170" s="252"/>
      <c r="CN170" s="252"/>
      <c r="CO170" s="252"/>
      <c r="CP170" s="252"/>
      <c r="CQ170" s="252"/>
      <c r="CR170" s="252"/>
      <c r="CS170" s="252"/>
      <c r="CT170" s="252"/>
      <c r="CU170" s="252"/>
      <c r="CV170" s="252"/>
      <c r="CW170" s="252"/>
      <c r="CX170" s="252"/>
      <c r="CY170" s="252"/>
      <c r="CZ170" s="252"/>
      <c r="DA170" s="252"/>
      <c r="DB170" s="252"/>
      <c r="DC170" s="252"/>
      <c r="DD170" s="252"/>
      <c r="DE170" s="252"/>
      <c r="DF170" s="252"/>
      <c r="DG170" s="252"/>
      <c r="DH170" s="252"/>
      <c r="DI170" s="252"/>
      <c r="DJ170" s="252"/>
      <c r="DK170" s="252"/>
      <c r="DL170" s="252"/>
      <c r="DM170" s="252"/>
      <c r="DN170" s="252"/>
      <c r="DO170" s="252"/>
      <c r="DP170" s="252"/>
      <c r="DQ170" s="252"/>
      <c r="DR170" s="252"/>
      <c r="DS170" s="252"/>
      <c r="DT170" s="252"/>
      <c r="DU170" s="252"/>
      <c r="DV170" s="252"/>
      <c r="DW170" s="252"/>
      <c r="DX170" s="252"/>
      <c r="DY170" s="252"/>
      <c r="DZ170" s="252"/>
      <c r="EA170" s="252"/>
      <c r="EB170" s="252"/>
      <c r="EC170" s="252"/>
      <c r="ED170" s="252"/>
      <c r="EE170" s="252"/>
      <c r="EF170" s="252"/>
      <c r="EG170" s="252"/>
      <c r="EH170" s="252"/>
      <c r="EI170" s="252"/>
      <c r="EJ170" s="252"/>
      <c r="EK170" s="252"/>
      <c r="EL170" s="252"/>
      <c r="EM170" s="252"/>
      <c r="EN170" s="252"/>
      <c r="EO170" s="252"/>
      <c r="EP170" s="252"/>
      <c r="EQ170" s="252"/>
      <c r="ER170" s="252"/>
      <c r="ES170" s="252"/>
      <c r="ET170" s="252"/>
      <c r="EU170" s="252"/>
      <c r="EV170" s="252"/>
      <c r="EW170" s="252"/>
      <c r="EX170" s="252"/>
      <c r="EY170" s="252"/>
      <c r="EZ170" s="252"/>
      <c r="FA170" s="252"/>
      <c r="FB170" s="252"/>
      <c r="FC170" s="252"/>
      <c r="FD170" s="252"/>
      <c r="FE170" s="252"/>
      <c r="FF170" s="252"/>
      <c r="FG170" s="252"/>
      <c r="FH170" s="252"/>
      <c r="FI170" s="252"/>
      <c r="FJ170" s="252"/>
      <c r="FK170" s="252"/>
      <c r="FL170" s="252"/>
      <c r="FM170" s="252"/>
      <c r="FN170" s="252"/>
      <c r="FO170" s="252"/>
      <c r="FP170" s="252"/>
      <c r="FQ170" s="252"/>
      <c r="FR170" s="252"/>
      <c r="FS170" s="252"/>
      <c r="FT170" s="252"/>
      <c r="FU170" s="252"/>
      <c r="FV170" s="252"/>
      <c r="FW170" s="252"/>
      <c r="FX170" s="252"/>
      <c r="FY170" s="252"/>
      <c r="FZ170" s="252"/>
      <c r="GA170" s="252"/>
      <c r="GB170" s="252"/>
      <c r="GC170" s="252"/>
      <c r="GD170" s="252"/>
      <c r="GE170" s="252"/>
      <c r="GF170" s="252"/>
      <c r="GG170" s="252"/>
      <c r="GH170" s="252"/>
      <c r="GI170" s="252"/>
      <c r="GJ170" s="252"/>
      <c r="GK170" s="252"/>
      <c r="GL170" s="252"/>
      <c r="GM170" s="252"/>
      <c r="GN170" s="252"/>
      <c r="GO170" s="252"/>
      <c r="GP170" s="252"/>
      <c r="GQ170" s="252"/>
      <c r="GR170" s="252"/>
      <c r="GS170" s="252"/>
      <c r="GT170" s="252"/>
      <c r="GU170" s="252"/>
      <c r="GV170" s="252"/>
      <c r="GW170" s="252"/>
      <c r="GX170" s="252"/>
      <c r="GY170" s="252"/>
      <c r="GZ170" s="252"/>
      <c r="HA170" s="252"/>
      <c r="HB170" s="252"/>
      <c r="HC170" s="252"/>
      <c r="HD170" s="252"/>
      <c r="HE170" s="252"/>
      <c r="HF170" s="252"/>
      <c r="HG170" s="252"/>
      <c r="HH170" s="252"/>
    </row>
    <row r="171" spans="1:216" s="272" customFormat="1">
      <c r="A171" s="252"/>
      <c r="B171" s="288"/>
      <c r="C171" s="289"/>
      <c r="D171" s="289"/>
      <c r="E171" s="289"/>
      <c r="F171" s="290"/>
      <c r="G171" s="290"/>
      <c r="H171" s="290"/>
      <c r="I171" s="290"/>
      <c r="J171" s="290"/>
      <c r="K171" s="291"/>
      <c r="L171" s="291"/>
      <c r="M171" s="291"/>
      <c r="N171" s="291"/>
      <c r="O171" s="291"/>
      <c r="P171" s="252"/>
      <c r="Q171" s="252"/>
      <c r="R171" s="252"/>
      <c r="S171" s="252"/>
      <c r="T171" s="252"/>
      <c r="U171" s="252"/>
      <c r="V171" s="252"/>
      <c r="W171" s="252"/>
      <c r="X171" s="252"/>
      <c r="Y171" s="252"/>
      <c r="Z171" s="252"/>
      <c r="AA171" s="252"/>
      <c r="AB171" s="252"/>
      <c r="AC171" s="252"/>
      <c r="AD171" s="252"/>
      <c r="AE171" s="252"/>
      <c r="AF171" s="252"/>
      <c r="AG171" s="252"/>
      <c r="AH171" s="252"/>
      <c r="AI171" s="252"/>
      <c r="AJ171" s="252"/>
      <c r="AK171" s="252"/>
      <c r="AL171" s="252"/>
      <c r="AM171" s="252"/>
      <c r="AN171" s="252"/>
      <c r="AO171" s="252"/>
      <c r="AP171" s="252"/>
      <c r="AQ171" s="252"/>
      <c r="AR171" s="252"/>
      <c r="AS171" s="252"/>
      <c r="AT171" s="252"/>
      <c r="AU171" s="252"/>
      <c r="AV171" s="252"/>
      <c r="AW171" s="252"/>
      <c r="AX171" s="252"/>
      <c r="AY171" s="252"/>
      <c r="AZ171" s="252"/>
      <c r="BA171" s="252"/>
      <c r="BB171" s="252"/>
      <c r="BC171" s="252"/>
      <c r="BD171" s="252"/>
      <c r="BE171" s="252"/>
      <c r="BF171" s="252"/>
      <c r="BG171" s="252"/>
      <c r="BH171" s="252"/>
      <c r="BI171" s="252"/>
      <c r="BJ171" s="252"/>
      <c r="BK171" s="252"/>
      <c r="BL171" s="252"/>
      <c r="BM171" s="252"/>
      <c r="BN171" s="252"/>
      <c r="BO171" s="252"/>
      <c r="BP171" s="252"/>
      <c r="BQ171" s="252"/>
      <c r="BR171" s="252"/>
      <c r="BS171" s="252"/>
      <c r="BT171" s="252"/>
      <c r="BU171" s="252"/>
      <c r="BV171" s="252"/>
      <c r="BW171" s="252"/>
      <c r="BX171" s="252"/>
      <c r="BY171" s="252"/>
      <c r="BZ171" s="252"/>
      <c r="CA171" s="252"/>
      <c r="CB171" s="252"/>
      <c r="CC171" s="252"/>
      <c r="CD171" s="252"/>
      <c r="CE171" s="252"/>
      <c r="CF171" s="252"/>
      <c r="CG171" s="252"/>
      <c r="CH171" s="252"/>
      <c r="CI171" s="252"/>
      <c r="CJ171" s="252"/>
      <c r="CK171" s="252"/>
      <c r="CL171" s="252"/>
      <c r="CM171" s="252"/>
      <c r="CN171" s="252"/>
      <c r="CO171" s="252"/>
      <c r="CP171" s="252"/>
      <c r="CQ171" s="252"/>
      <c r="CR171" s="252"/>
      <c r="CS171" s="252"/>
      <c r="CT171" s="252"/>
      <c r="CU171" s="252"/>
      <c r="CV171" s="252"/>
      <c r="CW171" s="252"/>
      <c r="CX171" s="252"/>
      <c r="CY171" s="252"/>
      <c r="CZ171" s="252"/>
      <c r="DA171" s="252"/>
      <c r="DB171" s="252"/>
      <c r="DC171" s="252"/>
      <c r="DD171" s="252"/>
      <c r="DE171" s="252"/>
      <c r="DF171" s="252"/>
      <c r="DG171" s="252"/>
      <c r="DH171" s="252"/>
      <c r="DI171" s="252"/>
      <c r="DJ171" s="252"/>
      <c r="DK171" s="252"/>
      <c r="DL171" s="252"/>
      <c r="DM171" s="252"/>
      <c r="DN171" s="252"/>
      <c r="DO171" s="252"/>
      <c r="DP171" s="252"/>
      <c r="DQ171" s="252"/>
      <c r="DR171" s="252"/>
      <c r="DS171" s="252"/>
      <c r="DT171" s="252"/>
      <c r="DU171" s="252"/>
      <c r="DV171" s="252"/>
      <c r="DW171" s="252"/>
      <c r="DX171" s="252"/>
      <c r="DY171" s="252"/>
      <c r="DZ171" s="252"/>
      <c r="EA171" s="252"/>
      <c r="EB171" s="252"/>
      <c r="EC171" s="252"/>
      <c r="ED171" s="252"/>
      <c r="EE171" s="252"/>
      <c r="EF171" s="252"/>
      <c r="EG171" s="252"/>
      <c r="EH171" s="252"/>
      <c r="EI171" s="252"/>
      <c r="EJ171" s="252"/>
      <c r="EK171" s="252"/>
      <c r="EL171" s="252"/>
      <c r="EM171" s="252"/>
      <c r="EN171" s="252"/>
      <c r="EO171" s="252"/>
      <c r="EP171" s="252"/>
      <c r="EQ171" s="252"/>
      <c r="ER171" s="252"/>
      <c r="ES171" s="252"/>
      <c r="ET171" s="252"/>
      <c r="EU171" s="252"/>
      <c r="EV171" s="252"/>
      <c r="EW171" s="252"/>
      <c r="EX171" s="252"/>
      <c r="EY171" s="252"/>
      <c r="EZ171" s="252"/>
      <c r="FA171" s="252"/>
      <c r="FB171" s="252"/>
      <c r="FC171" s="252"/>
      <c r="FD171" s="252"/>
      <c r="FE171" s="252"/>
      <c r="FF171" s="252"/>
      <c r="FG171" s="252"/>
      <c r="FH171" s="252"/>
      <c r="FI171" s="252"/>
      <c r="FJ171" s="252"/>
      <c r="FK171" s="252"/>
      <c r="FL171" s="252"/>
      <c r="FM171" s="252"/>
      <c r="FN171" s="252"/>
      <c r="FO171" s="252"/>
      <c r="FP171" s="252"/>
      <c r="FQ171" s="252"/>
      <c r="FR171" s="252"/>
      <c r="FS171" s="252"/>
      <c r="FT171" s="252"/>
      <c r="FU171" s="252"/>
      <c r="FV171" s="252"/>
      <c r="FW171" s="252"/>
      <c r="FX171" s="252"/>
      <c r="FY171" s="252"/>
      <c r="FZ171" s="252"/>
      <c r="GA171" s="252"/>
      <c r="GB171" s="252"/>
      <c r="GC171" s="252"/>
      <c r="GD171" s="252"/>
      <c r="GE171" s="252"/>
      <c r="GF171" s="252"/>
      <c r="GG171" s="252"/>
      <c r="GH171" s="252"/>
      <c r="GI171" s="252"/>
      <c r="GJ171" s="252"/>
      <c r="GK171" s="252"/>
      <c r="GL171" s="252"/>
      <c r="GM171" s="252"/>
      <c r="GN171" s="252"/>
      <c r="GO171" s="252"/>
      <c r="GP171" s="252"/>
      <c r="GQ171" s="252"/>
      <c r="GR171" s="252"/>
      <c r="GS171" s="252"/>
      <c r="GT171" s="252"/>
      <c r="GU171" s="252"/>
      <c r="GV171" s="252"/>
      <c r="GW171" s="252"/>
      <c r="GX171" s="252"/>
      <c r="GY171" s="252"/>
      <c r="GZ171" s="252"/>
      <c r="HA171" s="252"/>
      <c r="HB171" s="252"/>
      <c r="HC171" s="252"/>
      <c r="HD171" s="252"/>
      <c r="HE171" s="252"/>
      <c r="HF171" s="252"/>
      <c r="HG171" s="252"/>
      <c r="HH171" s="252"/>
    </row>
    <row r="172" spans="1:216" s="272" customFormat="1">
      <c r="A172" s="252"/>
      <c r="B172" s="288"/>
      <c r="C172" s="289"/>
      <c r="D172" s="289"/>
      <c r="E172" s="289"/>
      <c r="F172" s="290"/>
      <c r="G172" s="290"/>
      <c r="H172" s="290"/>
      <c r="I172" s="290"/>
      <c r="J172" s="290"/>
      <c r="K172" s="291"/>
      <c r="L172" s="291"/>
      <c r="M172" s="291"/>
      <c r="N172" s="291"/>
      <c r="O172" s="291"/>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2"/>
      <c r="AY172" s="252"/>
      <c r="AZ172" s="252"/>
      <c r="BA172" s="252"/>
      <c r="BB172" s="252"/>
      <c r="BC172" s="252"/>
      <c r="BD172" s="252"/>
      <c r="BE172" s="252"/>
      <c r="BF172" s="252"/>
      <c r="BG172" s="252"/>
      <c r="BH172" s="252"/>
      <c r="BI172" s="252"/>
      <c r="BJ172" s="252"/>
      <c r="BK172" s="252"/>
      <c r="BL172" s="252"/>
      <c r="BM172" s="252"/>
      <c r="BN172" s="252"/>
      <c r="BO172" s="252"/>
      <c r="BP172" s="252"/>
      <c r="BQ172" s="252"/>
      <c r="BR172" s="252"/>
      <c r="BS172" s="252"/>
      <c r="BT172" s="252"/>
      <c r="BU172" s="252"/>
      <c r="BV172" s="252"/>
      <c r="BW172" s="252"/>
      <c r="BX172" s="252"/>
      <c r="BY172" s="252"/>
      <c r="BZ172" s="252"/>
      <c r="CA172" s="252"/>
      <c r="CB172" s="252"/>
      <c r="CC172" s="252"/>
      <c r="CD172" s="252"/>
      <c r="CE172" s="252"/>
      <c r="CF172" s="252"/>
      <c r="CG172" s="252"/>
      <c r="CH172" s="252"/>
      <c r="CI172" s="252"/>
      <c r="CJ172" s="252"/>
      <c r="CK172" s="252"/>
      <c r="CL172" s="252"/>
      <c r="CM172" s="252"/>
      <c r="CN172" s="252"/>
      <c r="CO172" s="252"/>
      <c r="CP172" s="252"/>
      <c r="CQ172" s="252"/>
      <c r="CR172" s="252"/>
      <c r="CS172" s="252"/>
      <c r="CT172" s="252"/>
      <c r="CU172" s="252"/>
      <c r="CV172" s="252"/>
      <c r="CW172" s="252"/>
      <c r="CX172" s="252"/>
      <c r="CY172" s="252"/>
      <c r="CZ172" s="252"/>
      <c r="DA172" s="252"/>
      <c r="DB172" s="252"/>
      <c r="DC172" s="252"/>
      <c r="DD172" s="252"/>
      <c r="DE172" s="252"/>
      <c r="DF172" s="252"/>
      <c r="DG172" s="252"/>
      <c r="DH172" s="252"/>
      <c r="DI172" s="252"/>
      <c r="DJ172" s="252"/>
      <c r="DK172" s="252"/>
      <c r="DL172" s="252"/>
      <c r="DM172" s="252"/>
      <c r="DN172" s="252"/>
      <c r="DO172" s="252"/>
      <c r="DP172" s="252"/>
      <c r="DQ172" s="252"/>
      <c r="DR172" s="252"/>
      <c r="DS172" s="252"/>
      <c r="DT172" s="252"/>
      <c r="DU172" s="252"/>
      <c r="DV172" s="252"/>
      <c r="DW172" s="252"/>
      <c r="DX172" s="252"/>
      <c r="DY172" s="252"/>
      <c r="DZ172" s="252"/>
      <c r="EA172" s="252"/>
      <c r="EB172" s="252"/>
      <c r="EC172" s="252"/>
      <c r="ED172" s="252"/>
      <c r="EE172" s="252"/>
      <c r="EF172" s="252"/>
      <c r="EG172" s="252"/>
      <c r="EH172" s="252"/>
      <c r="EI172" s="252"/>
      <c r="EJ172" s="252"/>
      <c r="EK172" s="252"/>
      <c r="EL172" s="252"/>
      <c r="EM172" s="252"/>
      <c r="EN172" s="252"/>
      <c r="EO172" s="252"/>
      <c r="EP172" s="252"/>
      <c r="EQ172" s="252"/>
      <c r="ER172" s="252"/>
      <c r="ES172" s="252"/>
      <c r="ET172" s="252"/>
      <c r="EU172" s="252"/>
      <c r="EV172" s="252"/>
      <c r="EW172" s="252"/>
      <c r="EX172" s="252"/>
      <c r="EY172" s="252"/>
      <c r="EZ172" s="252"/>
      <c r="FA172" s="252"/>
      <c r="FB172" s="252"/>
      <c r="FC172" s="252"/>
      <c r="FD172" s="252"/>
      <c r="FE172" s="252"/>
      <c r="FF172" s="252"/>
      <c r="FG172" s="252"/>
      <c r="FH172" s="252"/>
      <c r="FI172" s="252"/>
      <c r="FJ172" s="252"/>
      <c r="FK172" s="252"/>
      <c r="FL172" s="252"/>
      <c r="FM172" s="252"/>
      <c r="FN172" s="252"/>
      <c r="FO172" s="252"/>
      <c r="FP172" s="252"/>
      <c r="FQ172" s="252"/>
      <c r="FR172" s="252"/>
      <c r="FS172" s="252"/>
      <c r="FT172" s="252"/>
      <c r="FU172" s="252"/>
      <c r="FV172" s="252"/>
      <c r="FW172" s="252"/>
      <c r="FX172" s="252"/>
      <c r="FY172" s="252"/>
      <c r="FZ172" s="252"/>
      <c r="GA172" s="252"/>
      <c r="GB172" s="252"/>
      <c r="GC172" s="252"/>
      <c r="GD172" s="252"/>
      <c r="GE172" s="252"/>
      <c r="GF172" s="252"/>
      <c r="GG172" s="252"/>
      <c r="GH172" s="252"/>
      <c r="GI172" s="252"/>
      <c r="GJ172" s="252"/>
      <c r="GK172" s="252"/>
      <c r="GL172" s="252"/>
      <c r="GM172" s="252"/>
      <c r="GN172" s="252"/>
      <c r="GO172" s="252"/>
      <c r="GP172" s="252"/>
      <c r="GQ172" s="252"/>
      <c r="GR172" s="252"/>
      <c r="GS172" s="252"/>
      <c r="GT172" s="252"/>
      <c r="GU172" s="252"/>
      <c r="GV172" s="252"/>
      <c r="GW172" s="252"/>
      <c r="GX172" s="252"/>
      <c r="GY172" s="252"/>
      <c r="GZ172" s="252"/>
      <c r="HA172" s="252"/>
      <c r="HB172" s="252"/>
      <c r="HC172" s="252"/>
      <c r="HD172" s="252"/>
      <c r="HE172" s="252"/>
      <c r="HF172" s="252"/>
      <c r="HG172" s="252"/>
      <c r="HH172" s="252"/>
    </row>
    <row r="173" spans="1:216" s="272" customFormat="1">
      <c r="A173" s="252"/>
      <c r="B173" s="288"/>
      <c r="C173" s="289"/>
      <c r="D173" s="289"/>
      <c r="E173" s="289"/>
      <c r="F173" s="290"/>
      <c r="G173" s="290"/>
      <c r="H173" s="290"/>
      <c r="I173" s="290"/>
      <c r="J173" s="290"/>
      <c r="K173" s="291"/>
      <c r="L173" s="291"/>
      <c r="M173" s="291"/>
      <c r="N173" s="291"/>
      <c r="O173" s="291"/>
      <c r="P173" s="252"/>
      <c r="Q173" s="252"/>
      <c r="R173" s="252"/>
      <c r="S173" s="252"/>
      <c r="T173" s="252"/>
      <c r="U173" s="252"/>
      <c r="V173" s="252"/>
      <c r="W173" s="252"/>
      <c r="X173" s="252"/>
      <c r="Y173" s="252"/>
      <c r="Z173" s="252"/>
      <c r="AA173" s="252"/>
      <c r="AB173" s="252"/>
      <c r="AC173" s="252"/>
      <c r="AD173" s="252"/>
      <c r="AE173" s="252"/>
      <c r="AF173" s="252"/>
      <c r="AG173" s="252"/>
      <c r="AH173" s="252"/>
      <c r="AI173" s="252"/>
      <c r="AJ173" s="252"/>
      <c r="AK173" s="252"/>
      <c r="AL173" s="252"/>
      <c r="AM173" s="252"/>
      <c r="AN173" s="252"/>
      <c r="AO173" s="252"/>
      <c r="AP173" s="252"/>
      <c r="AQ173" s="252"/>
      <c r="AR173" s="252"/>
      <c r="AS173" s="252"/>
      <c r="AT173" s="252"/>
      <c r="AU173" s="252"/>
      <c r="AV173" s="252"/>
      <c r="AW173" s="252"/>
      <c r="AX173" s="252"/>
      <c r="AY173" s="252"/>
      <c r="AZ173" s="252"/>
      <c r="BA173" s="252"/>
      <c r="BB173" s="252"/>
      <c r="BC173" s="252"/>
      <c r="BD173" s="252"/>
      <c r="BE173" s="252"/>
      <c r="BF173" s="252"/>
      <c r="BG173" s="252"/>
      <c r="BH173" s="252"/>
      <c r="BI173" s="252"/>
      <c r="BJ173" s="252"/>
      <c r="BK173" s="252"/>
      <c r="BL173" s="252"/>
      <c r="BM173" s="252"/>
      <c r="BN173" s="252"/>
      <c r="BO173" s="252"/>
      <c r="BP173" s="252"/>
      <c r="BQ173" s="252"/>
      <c r="BR173" s="252"/>
      <c r="BS173" s="252"/>
      <c r="BT173" s="252"/>
      <c r="BU173" s="252"/>
      <c r="BV173" s="252"/>
      <c r="BW173" s="252"/>
      <c r="BX173" s="252"/>
      <c r="BY173" s="252"/>
      <c r="BZ173" s="252"/>
      <c r="CA173" s="252"/>
      <c r="CB173" s="252"/>
      <c r="CC173" s="252"/>
      <c r="CD173" s="252"/>
      <c r="CE173" s="252"/>
      <c r="CF173" s="252"/>
      <c r="CG173" s="252"/>
      <c r="CH173" s="252"/>
      <c r="CI173" s="252"/>
      <c r="CJ173" s="252"/>
      <c r="CK173" s="252"/>
      <c r="CL173" s="252"/>
      <c r="CM173" s="252"/>
      <c r="CN173" s="252"/>
      <c r="CO173" s="252"/>
      <c r="CP173" s="252"/>
      <c r="CQ173" s="252"/>
      <c r="CR173" s="252"/>
      <c r="CS173" s="252"/>
      <c r="CT173" s="252"/>
      <c r="CU173" s="252"/>
      <c r="CV173" s="252"/>
      <c r="CW173" s="252"/>
      <c r="CX173" s="252"/>
      <c r="CY173" s="252"/>
      <c r="CZ173" s="252"/>
      <c r="DA173" s="252"/>
      <c r="DB173" s="252"/>
      <c r="DC173" s="252"/>
      <c r="DD173" s="252"/>
      <c r="DE173" s="252"/>
      <c r="DF173" s="252"/>
      <c r="DG173" s="252"/>
      <c r="DH173" s="252"/>
      <c r="DI173" s="252"/>
      <c r="DJ173" s="252"/>
      <c r="DK173" s="252"/>
      <c r="DL173" s="252"/>
      <c r="DM173" s="252"/>
      <c r="DN173" s="252"/>
      <c r="DO173" s="252"/>
      <c r="DP173" s="252"/>
      <c r="DQ173" s="252"/>
      <c r="DR173" s="252"/>
      <c r="DS173" s="252"/>
      <c r="DT173" s="252"/>
      <c r="DU173" s="252"/>
      <c r="DV173" s="252"/>
      <c r="DW173" s="252"/>
      <c r="DX173" s="252"/>
      <c r="DY173" s="252"/>
      <c r="DZ173" s="252"/>
      <c r="EA173" s="252"/>
      <c r="EB173" s="252"/>
      <c r="EC173" s="252"/>
      <c r="ED173" s="252"/>
      <c r="EE173" s="252"/>
      <c r="EF173" s="252"/>
      <c r="EG173" s="252"/>
      <c r="EH173" s="252"/>
      <c r="EI173" s="252"/>
      <c r="EJ173" s="252"/>
      <c r="EK173" s="252"/>
      <c r="EL173" s="252"/>
      <c r="EM173" s="252"/>
      <c r="EN173" s="252"/>
      <c r="EO173" s="252"/>
      <c r="EP173" s="252"/>
      <c r="EQ173" s="252"/>
      <c r="ER173" s="252"/>
      <c r="ES173" s="252"/>
      <c r="ET173" s="252"/>
      <c r="EU173" s="252"/>
      <c r="EV173" s="252"/>
      <c r="EW173" s="252"/>
      <c r="EX173" s="252"/>
      <c r="EY173" s="252"/>
      <c r="EZ173" s="252"/>
      <c r="FA173" s="252"/>
      <c r="FB173" s="252"/>
      <c r="FC173" s="252"/>
      <c r="FD173" s="252"/>
      <c r="FE173" s="252"/>
      <c r="FF173" s="252"/>
      <c r="FG173" s="252"/>
      <c r="FH173" s="252"/>
      <c r="FI173" s="252"/>
      <c r="FJ173" s="252"/>
      <c r="FK173" s="252"/>
      <c r="FL173" s="252"/>
      <c r="FM173" s="252"/>
      <c r="FN173" s="252"/>
      <c r="FO173" s="252"/>
      <c r="FP173" s="252"/>
      <c r="FQ173" s="252"/>
      <c r="FR173" s="252"/>
      <c r="FS173" s="252"/>
      <c r="FT173" s="252"/>
      <c r="FU173" s="252"/>
      <c r="FV173" s="252"/>
      <c r="FW173" s="252"/>
      <c r="FX173" s="252"/>
      <c r="FY173" s="252"/>
      <c r="FZ173" s="252"/>
      <c r="GA173" s="252"/>
      <c r="GB173" s="252"/>
      <c r="GC173" s="252"/>
      <c r="GD173" s="252"/>
      <c r="GE173" s="252"/>
      <c r="GF173" s="252"/>
      <c r="GG173" s="252"/>
      <c r="GH173" s="252"/>
      <c r="GI173" s="252"/>
      <c r="GJ173" s="252"/>
      <c r="GK173" s="252"/>
      <c r="GL173" s="252"/>
      <c r="GM173" s="252"/>
      <c r="GN173" s="252"/>
      <c r="GO173" s="252"/>
      <c r="GP173" s="252"/>
      <c r="GQ173" s="252"/>
      <c r="GR173" s="252"/>
      <c r="GS173" s="252"/>
      <c r="GT173" s="252"/>
      <c r="GU173" s="252"/>
      <c r="GV173" s="252"/>
      <c r="GW173" s="252"/>
      <c r="GX173" s="252"/>
      <c r="GY173" s="252"/>
      <c r="GZ173" s="252"/>
      <c r="HA173" s="252"/>
      <c r="HB173" s="252"/>
      <c r="HC173" s="252"/>
      <c r="HD173" s="252"/>
      <c r="HE173" s="252"/>
      <c r="HF173" s="252"/>
      <c r="HG173" s="252"/>
      <c r="HH173" s="252"/>
    </row>
    <row r="174" spans="1:216" s="272" customFormat="1">
      <c r="A174" s="252"/>
      <c r="B174" s="288"/>
      <c r="C174" s="289"/>
      <c r="D174" s="289"/>
      <c r="E174" s="289"/>
      <c r="F174" s="290"/>
      <c r="G174" s="290"/>
      <c r="H174" s="290"/>
      <c r="I174" s="290"/>
      <c r="J174" s="290"/>
      <c r="K174" s="291"/>
      <c r="L174" s="291"/>
      <c r="M174" s="291"/>
      <c r="N174" s="291"/>
      <c r="O174" s="291"/>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252"/>
      <c r="BL174" s="252"/>
      <c r="BM174" s="252"/>
      <c r="BN174" s="252"/>
      <c r="BO174" s="252"/>
      <c r="BP174" s="252"/>
      <c r="BQ174" s="252"/>
      <c r="BR174" s="252"/>
      <c r="BS174" s="252"/>
      <c r="BT174" s="252"/>
      <c r="BU174" s="252"/>
      <c r="BV174" s="252"/>
      <c r="BW174" s="252"/>
      <c r="BX174" s="252"/>
      <c r="BY174" s="252"/>
      <c r="BZ174" s="252"/>
      <c r="CA174" s="252"/>
      <c r="CB174" s="252"/>
      <c r="CC174" s="252"/>
      <c r="CD174" s="252"/>
      <c r="CE174" s="252"/>
      <c r="CF174" s="252"/>
      <c r="CG174" s="252"/>
      <c r="CH174" s="252"/>
      <c r="CI174" s="252"/>
      <c r="CJ174" s="252"/>
      <c r="CK174" s="252"/>
      <c r="CL174" s="252"/>
      <c r="CM174" s="252"/>
      <c r="CN174" s="252"/>
      <c r="CO174" s="252"/>
      <c r="CP174" s="252"/>
      <c r="CQ174" s="252"/>
      <c r="CR174" s="252"/>
      <c r="CS174" s="252"/>
      <c r="CT174" s="252"/>
      <c r="CU174" s="252"/>
      <c r="CV174" s="252"/>
      <c r="CW174" s="252"/>
      <c r="CX174" s="252"/>
      <c r="CY174" s="252"/>
      <c r="CZ174" s="252"/>
      <c r="DA174" s="252"/>
      <c r="DB174" s="252"/>
      <c r="DC174" s="252"/>
      <c r="DD174" s="252"/>
      <c r="DE174" s="252"/>
      <c r="DF174" s="252"/>
      <c r="DG174" s="252"/>
      <c r="DH174" s="252"/>
      <c r="DI174" s="252"/>
      <c r="DJ174" s="252"/>
      <c r="DK174" s="252"/>
      <c r="DL174" s="252"/>
      <c r="DM174" s="252"/>
      <c r="DN174" s="252"/>
      <c r="DO174" s="252"/>
      <c r="DP174" s="252"/>
      <c r="DQ174" s="252"/>
      <c r="DR174" s="252"/>
      <c r="DS174" s="252"/>
      <c r="DT174" s="252"/>
      <c r="DU174" s="252"/>
      <c r="DV174" s="252"/>
      <c r="DW174" s="252"/>
      <c r="DX174" s="252"/>
      <c r="DY174" s="252"/>
      <c r="DZ174" s="252"/>
      <c r="EA174" s="252"/>
      <c r="EB174" s="252"/>
      <c r="EC174" s="252"/>
      <c r="ED174" s="252"/>
      <c r="EE174" s="252"/>
      <c r="EF174" s="252"/>
      <c r="EG174" s="252"/>
      <c r="EH174" s="252"/>
      <c r="EI174" s="252"/>
      <c r="EJ174" s="252"/>
      <c r="EK174" s="252"/>
      <c r="EL174" s="252"/>
      <c r="EM174" s="252"/>
      <c r="EN174" s="252"/>
      <c r="EO174" s="252"/>
      <c r="EP174" s="252"/>
      <c r="EQ174" s="252"/>
      <c r="ER174" s="252"/>
      <c r="ES174" s="252"/>
      <c r="ET174" s="252"/>
      <c r="EU174" s="252"/>
      <c r="EV174" s="252"/>
      <c r="EW174" s="252"/>
      <c r="EX174" s="252"/>
      <c r="EY174" s="252"/>
      <c r="EZ174" s="252"/>
      <c r="FA174" s="252"/>
      <c r="FB174" s="252"/>
      <c r="FC174" s="252"/>
      <c r="FD174" s="252"/>
      <c r="FE174" s="252"/>
      <c r="FF174" s="252"/>
      <c r="FG174" s="252"/>
      <c r="FH174" s="252"/>
      <c r="FI174" s="252"/>
      <c r="FJ174" s="252"/>
      <c r="FK174" s="252"/>
      <c r="FL174" s="252"/>
      <c r="FM174" s="252"/>
      <c r="FN174" s="252"/>
      <c r="FO174" s="252"/>
      <c r="FP174" s="252"/>
      <c r="FQ174" s="252"/>
      <c r="FR174" s="252"/>
      <c r="FS174" s="252"/>
      <c r="FT174" s="252"/>
      <c r="FU174" s="252"/>
      <c r="FV174" s="252"/>
      <c r="FW174" s="252"/>
      <c r="FX174" s="252"/>
      <c r="FY174" s="252"/>
      <c r="FZ174" s="252"/>
      <c r="GA174" s="252"/>
      <c r="GB174" s="252"/>
      <c r="GC174" s="252"/>
      <c r="GD174" s="252"/>
      <c r="GE174" s="252"/>
      <c r="GF174" s="252"/>
      <c r="GG174" s="252"/>
      <c r="GH174" s="252"/>
      <c r="GI174" s="252"/>
      <c r="GJ174" s="252"/>
      <c r="GK174" s="252"/>
      <c r="GL174" s="252"/>
      <c r="GM174" s="252"/>
      <c r="GN174" s="252"/>
      <c r="GO174" s="252"/>
      <c r="GP174" s="252"/>
      <c r="GQ174" s="252"/>
      <c r="GR174" s="252"/>
      <c r="GS174" s="252"/>
      <c r="GT174" s="252"/>
      <c r="GU174" s="252"/>
      <c r="GV174" s="252"/>
      <c r="GW174" s="252"/>
      <c r="GX174" s="252"/>
      <c r="GY174" s="252"/>
      <c r="GZ174" s="252"/>
      <c r="HA174" s="252"/>
      <c r="HB174" s="252"/>
      <c r="HC174" s="252"/>
      <c r="HD174" s="252"/>
      <c r="HE174" s="252"/>
      <c r="HF174" s="252"/>
      <c r="HG174" s="252"/>
      <c r="HH174" s="252"/>
    </row>
    <row r="175" spans="1:216" s="272" customFormat="1">
      <c r="A175" s="252"/>
      <c r="B175" s="288"/>
      <c r="C175" s="289"/>
      <c r="D175" s="289"/>
      <c r="E175" s="289"/>
      <c r="F175" s="290"/>
      <c r="G175" s="290"/>
      <c r="H175" s="290"/>
      <c r="I175" s="290"/>
      <c r="J175" s="290"/>
      <c r="K175" s="291"/>
      <c r="L175" s="291"/>
      <c r="M175" s="291"/>
      <c r="N175" s="291"/>
      <c r="O175" s="291"/>
      <c r="P175" s="252"/>
      <c r="Q175" s="252"/>
      <c r="R175" s="252"/>
      <c r="S175" s="252"/>
      <c r="T175" s="252"/>
      <c r="U175" s="252"/>
      <c r="V175" s="252"/>
      <c r="W175" s="252"/>
      <c r="X175" s="252"/>
      <c r="Y175" s="252"/>
      <c r="Z175" s="252"/>
      <c r="AA175" s="252"/>
      <c r="AB175" s="252"/>
      <c r="AC175" s="252"/>
      <c r="AD175" s="252"/>
      <c r="AE175" s="252"/>
      <c r="AF175" s="252"/>
      <c r="AG175" s="252"/>
      <c r="AH175" s="252"/>
      <c r="AI175" s="252"/>
      <c r="AJ175" s="252"/>
      <c r="AK175" s="252"/>
      <c r="AL175" s="252"/>
      <c r="AM175" s="252"/>
      <c r="AN175" s="252"/>
      <c r="AO175" s="252"/>
      <c r="AP175" s="252"/>
      <c r="AQ175" s="252"/>
      <c r="AR175" s="252"/>
      <c r="AS175" s="252"/>
      <c r="AT175" s="252"/>
      <c r="AU175" s="252"/>
      <c r="AV175" s="252"/>
      <c r="AW175" s="252"/>
      <c r="AX175" s="252"/>
      <c r="AY175" s="252"/>
      <c r="AZ175" s="252"/>
      <c r="BA175" s="252"/>
      <c r="BB175" s="252"/>
      <c r="BC175" s="252"/>
      <c r="BD175" s="252"/>
      <c r="BE175" s="252"/>
      <c r="BF175" s="252"/>
      <c r="BG175" s="252"/>
      <c r="BH175" s="252"/>
      <c r="BI175" s="252"/>
      <c r="BJ175" s="252"/>
      <c r="BK175" s="252"/>
      <c r="BL175" s="252"/>
      <c r="BM175" s="252"/>
      <c r="BN175" s="252"/>
      <c r="BO175" s="252"/>
      <c r="BP175" s="252"/>
      <c r="BQ175" s="252"/>
      <c r="BR175" s="252"/>
      <c r="BS175" s="252"/>
      <c r="BT175" s="252"/>
      <c r="BU175" s="252"/>
      <c r="BV175" s="252"/>
      <c r="BW175" s="252"/>
      <c r="BX175" s="252"/>
      <c r="BY175" s="252"/>
      <c r="BZ175" s="252"/>
      <c r="CA175" s="252"/>
      <c r="CB175" s="252"/>
      <c r="CC175" s="252"/>
      <c r="CD175" s="252"/>
      <c r="CE175" s="252"/>
      <c r="CF175" s="252"/>
      <c r="CG175" s="252"/>
      <c r="CH175" s="252"/>
      <c r="CI175" s="252"/>
      <c r="CJ175" s="252"/>
      <c r="CK175" s="252"/>
      <c r="CL175" s="252"/>
      <c r="CM175" s="252"/>
      <c r="CN175" s="252"/>
      <c r="CO175" s="252"/>
      <c r="CP175" s="252"/>
      <c r="CQ175" s="252"/>
      <c r="CR175" s="252"/>
      <c r="CS175" s="252"/>
      <c r="CT175" s="252"/>
      <c r="CU175" s="252"/>
      <c r="CV175" s="252"/>
      <c r="CW175" s="252"/>
      <c r="CX175" s="252"/>
      <c r="CY175" s="252"/>
      <c r="CZ175" s="252"/>
      <c r="DA175" s="252"/>
      <c r="DB175" s="252"/>
      <c r="DC175" s="252"/>
      <c r="DD175" s="252"/>
      <c r="DE175" s="252"/>
      <c r="DF175" s="252"/>
      <c r="DG175" s="252"/>
      <c r="DH175" s="252"/>
      <c r="DI175" s="252"/>
      <c r="DJ175" s="252"/>
      <c r="DK175" s="252"/>
      <c r="DL175" s="252"/>
      <c r="DM175" s="252"/>
      <c r="DN175" s="252"/>
      <c r="DO175" s="252"/>
      <c r="DP175" s="252"/>
      <c r="DQ175" s="252"/>
      <c r="DR175" s="252"/>
      <c r="DS175" s="252"/>
      <c r="DT175" s="252"/>
      <c r="DU175" s="252"/>
      <c r="DV175" s="252"/>
      <c r="DW175" s="252"/>
      <c r="DX175" s="252"/>
      <c r="DY175" s="252"/>
      <c r="DZ175" s="252"/>
      <c r="EA175" s="252"/>
      <c r="EB175" s="252"/>
      <c r="EC175" s="252"/>
      <c r="ED175" s="252"/>
      <c r="EE175" s="252"/>
      <c r="EF175" s="252"/>
      <c r="EG175" s="252"/>
      <c r="EH175" s="252"/>
      <c r="EI175" s="252"/>
      <c r="EJ175" s="252"/>
      <c r="EK175" s="252"/>
      <c r="EL175" s="252"/>
      <c r="EM175" s="252"/>
      <c r="EN175" s="252"/>
      <c r="EO175" s="252"/>
      <c r="EP175" s="252"/>
      <c r="EQ175" s="252"/>
      <c r="ER175" s="252"/>
      <c r="ES175" s="252"/>
      <c r="ET175" s="252"/>
      <c r="EU175" s="252"/>
      <c r="EV175" s="252"/>
      <c r="EW175" s="252"/>
      <c r="EX175" s="252"/>
      <c r="EY175" s="252"/>
      <c r="EZ175" s="252"/>
      <c r="FA175" s="252"/>
      <c r="FB175" s="252"/>
      <c r="FC175" s="252"/>
      <c r="FD175" s="252"/>
      <c r="FE175" s="252"/>
      <c r="FF175" s="252"/>
      <c r="FG175" s="252"/>
      <c r="FH175" s="252"/>
      <c r="FI175" s="252"/>
      <c r="FJ175" s="252"/>
      <c r="FK175" s="252"/>
      <c r="FL175" s="252"/>
      <c r="FM175" s="252"/>
      <c r="FN175" s="252"/>
      <c r="FO175" s="252"/>
      <c r="FP175" s="252"/>
      <c r="FQ175" s="252"/>
      <c r="FR175" s="252"/>
      <c r="FS175" s="252"/>
      <c r="FT175" s="252"/>
      <c r="FU175" s="252"/>
      <c r="FV175" s="252"/>
      <c r="FW175" s="252"/>
      <c r="FX175" s="252"/>
      <c r="FY175" s="252"/>
      <c r="FZ175" s="252"/>
      <c r="GA175" s="252"/>
      <c r="GB175" s="252"/>
      <c r="GC175" s="252"/>
      <c r="GD175" s="252"/>
      <c r="GE175" s="252"/>
      <c r="GF175" s="252"/>
      <c r="GG175" s="252"/>
      <c r="GH175" s="252"/>
      <c r="GI175" s="252"/>
      <c r="GJ175" s="252"/>
      <c r="GK175" s="252"/>
      <c r="GL175" s="252"/>
      <c r="GM175" s="252"/>
      <c r="GN175" s="252"/>
      <c r="GO175" s="252"/>
      <c r="GP175" s="252"/>
      <c r="GQ175" s="252"/>
      <c r="GR175" s="252"/>
      <c r="GS175" s="252"/>
      <c r="GT175" s="252"/>
      <c r="GU175" s="252"/>
      <c r="GV175" s="252"/>
      <c r="GW175" s="252"/>
      <c r="GX175" s="252"/>
      <c r="GY175" s="252"/>
      <c r="GZ175" s="252"/>
      <c r="HA175" s="252"/>
      <c r="HB175" s="252"/>
      <c r="HC175" s="252"/>
      <c r="HD175" s="252"/>
      <c r="HE175" s="252"/>
      <c r="HF175" s="252"/>
      <c r="HG175" s="252"/>
      <c r="HH175" s="252"/>
    </row>
    <row r="176" spans="1:216" s="272" customFormat="1">
      <c r="A176" s="252"/>
      <c r="B176" s="288"/>
      <c r="C176" s="289"/>
      <c r="D176" s="289"/>
      <c r="E176" s="289"/>
      <c r="F176" s="290"/>
      <c r="G176" s="290"/>
      <c r="H176" s="290"/>
      <c r="I176" s="290"/>
      <c r="J176" s="290"/>
      <c r="K176" s="291"/>
      <c r="L176" s="291"/>
      <c r="M176" s="291"/>
      <c r="N176" s="291"/>
      <c r="O176" s="291"/>
      <c r="P176" s="252"/>
      <c r="Q176" s="252"/>
      <c r="R176" s="252"/>
      <c r="S176" s="252"/>
      <c r="T176" s="252"/>
      <c r="U176" s="252"/>
      <c r="V176" s="252"/>
      <c r="W176" s="252"/>
      <c r="X176" s="252"/>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252"/>
      <c r="AT176" s="252"/>
      <c r="AU176" s="252"/>
      <c r="AV176" s="252"/>
      <c r="AW176" s="252"/>
      <c r="AX176" s="252"/>
      <c r="AY176" s="252"/>
      <c r="AZ176" s="252"/>
      <c r="BA176" s="252"/>
      <c r="BB176" s="252"/>
      <c r="BC176" s="252"/>
      <c r="BD176" s="252"/>
      <c r="BE176" s="252"/>
      <c r="BF176" s="252"/>
      <c r="BG176" s="252"/>
      <c r="BH176" s="252"/>
      <c r="BI176" s="252"/>
      <c r="BJ176" s="252"/>
      <c r="BK176" s="252"/>
      <c r="BL176" s="252"/>
      <c r="BM176" s="252"/>
      <c r="BN176" s="252"/>
      <c r="BO176" s="252"/>
      <c r="BP176" s="252"/>
      <c r="BQ176" s="252"/>
      <c r="BR176" s="252"/>
      <c r="BS176" s="252"/>
      <c r="BT176" s="252"/>
      <c r="BU176" s="252"/>
      <c r="BV176" s="252"/>
      <c r="BW176" s="252"/>
      <c r="BX176" s="252"/>
      <c r="BY176" s="252"/>
      <c r="BZ176" s="252"/>
      <c r="CA176" s="252"/>
      <c r="CB176" s="252"/>
      <c r="CC176" s="252"/>
      <c r="CD176" s="252"/>
      <c r="CE176" s="252"/>
      <c r="CF176" s="252"/>
      <c r="CG176" s="252"/>
      <c r="CH176" s="252"/>
      <c r="CI176" s="252"/>
      <c r="CJ176" s="252"/>
      <c r="CK176" s="252"/>
      <c r="CL176" s="252"/>
      <c r="CM176" s="252"/>
      <c r="CN176" s="252"/>
      <c r="CO176" s="252"/>
      <c r="CP176" s="252"/>
      <c r="CQ176" s="252"/>
      <c r="CR176" s="252"/>
      <c r="CS176" s="252"/>
      <c r="CT176" s="252"/>
      <c r="CU176" s="252"/>
      <c r="CV176" s="252"/>
      <c r="CW176" s="252"/>
      <c r="CX176" s="252"/>
      <c r="CY176" s="252"/>
      <c r="CZ176" s="252"/>
      <c r="DA176" s="252"/>
      <c r="DB176" s="252"/>
      <c r="DC176" s="252"/>
      <c r="DD176" s="252"/>
      <c r="DE176" s="252"/>
      <c r="DF176" s="252"/>
      <c r="DG176" s="252"/>
      <c r="DH176" s="252"/>
      <c r="DI176" s="252"/>
      <c r="DJ176" s="252"/>
      <c r="DK176" s="252"/>
      <c r="DL176" s="252"/>
      <c r="DM176" s="252"/>
      <c r="DN176" s="252"/>
      <c r="DO176" s="252"/>
      <c r="DP176" s="252"/>
      <c r="DQ176" s="252"/>
      <c r="DR176" s="252"/>
      <c r="DS176" s="252"/>
      <c r="DT176" s="252"/>
      <c r="DU176" s="252"/>
      <c r="DV176" s="252"/>
      <c r="DW176" s="252"/>
      <c r="DX176" s="252"/>
      <c r="DY176" s="252"/>
      <c r="DZ176" s="252"/>
      <c r="EA176" s="252"/>
      <c r="EB176" s="252"/>
      <c r="EC176" s="252"/>
      <c r="ED176" s="252"/>
      <c r="EE176" s="252"/>
      <c r="EF176" s="252"/>
      <c r="EG176" s="252"/>
      <c r="EH176" s="252"/>
      <c r="EI176" s="252"/>
      <c r="EJ176" s="252"/>
      <c r="EK176" s="252"/>
      <c r="EL176" s="252"/>
      <c r="EM176" s="252"/>
      <c r="EN176" s="252"/>
      <c r="EO176" s="252"/>
      <c r="EP176" s="252"/>
      <c r="EQ176" s="252"/>
      <c r="ER176" s="252"/>
      <c r="ES176" s="252"/>
      <c r="ET176" s="252"/>
      <c r="EU176" s="252"/>
      <c r="EV176" s="252"/>
      <c r="EW176" s="252"/>
      <c r="EX176" s="252"/>
      <c r="EY176" s="252"/>
      <c r="EZ176" s="252"/>
      <c r="FA176" s="252"/>
      <c r="FB176" s="252"/>
      <c r="FC176" s="252"/>
      <c r="FD176" s="252"/>
      <c r="FE176" s="252"/>
      <c r="FF176" s="252"/>
      <c r="FG176" s="252"/>
      <c r="FH176" s="252"/>
      <c r="FI176" s="252"/>
      <c r="FJ176" s="252"/>
      <c r="FK176" s="252"/>
      <c r="FL176" s="252"/>
      <c r="FM176" s="252"/>
      <c r="FN176" s="252"/>
      <c r="FO176" s="252"/>
      <c r="FP176" s="252"/>
      <c r="FQ176" s="252"/>
      <c r="FR176" s="252"/>
      <c r="FS176" s="252"/>
      <c r="FT176" s="252"/>
      <c r="FU176" s="252"/>
      <c r="FV176" s="252"/>
      <c r="FW176" s="252"/>
      <c r="FX176" s="252"/>
      <c r="FY176" s="252"/>
      <c r="FZ176" s="252"/>
      <c r="GA176" s="252"/>
      <c r="GB176" s="252"/>
      <c r="GC176" s="252"/>
      <c r="GD176" s="252"/>
      <c r="GE176" s="252"/>
      <c r="GF176" s="252"/>
      <c r="GG176" s="252"/>
      <c r="GH176" s="252"/>
      <c r="GI176" s="252"/>
      <c r="GJ176" s="252"/>
      <c r="GK176" s="252"/>
      <c r="GL176" s="252"/>
      <c r="GM176" s="252"/>
      <c r="GN176" s="252"/>
      <c r="GO176" s="252"/>
      <c r="GP176" s="252"/>
      <c r="GQ176" s="252"/>
      <c r="GR176" s="252"/>
      <c r="GS176" s="252"/>
      <c r="GT176" s="252"/>
      <c r="GU176" s="252"/>
      <c r="GV176" s="252"/>
      <c r="GW176" s="252"/>
      <c r="GX176" s="252"/>
      <c r="GY176" s="252"/>
      <c r="GZ176" s="252"/>
      <c r="HA176" s="252"/>
      <c r="HB176" s="252"/>
      <c r="HC176" s="252"/>
      <c r="HD176" s="252"/>
      <c r="HE176" s="252"/>
      <c r="HF176" s="252"/>
      <c r="HG176" s="252"/>
      <c r="HH176" s="252"/>
    </row>
    <row r="177" spans="1:216" s="272" customFormat="1">
      <c r="A177" s="252"/>
      <c r="B177" s="288"/>
      <c r="C177" s="289"/>
      <c r="D177" s="289"/>
      <c r="E177" s="289"/>
      <c r="F177" s="290"/>
      <c r="G177" s="290"/>
      <c r="H177" s="290"/>
      <c r="I177" s="290"/>
      <c r="J177" s="290"/>
      <c r="K177" s="291"/>
      <c r="L177" s="291"/>
      <c r="M177" s="291"/>
      <c r="N177" s="291"/>
      <c r="O177" s="291"/>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2"/>
      <c r="AY177" s="252"/>
      <c r="AZ177" s="252"/>
      <c r="BA177" s="252"/>
      <c r="BB177" s="252"/>
      <c r="BC177" s="252"/>
      <c r="BD177" s="252"/>
      <c r="BE177" s="252"/>
      <c r="BF177" s="252"/>
      <c r="BG177" s="252"/>
      <c r="BH177" s="252"/>
      <c r="BI177" s="252"/>
      <c r="BJ177" s="252"/>
      <c r="BK177" s="252"/>
      <c r="BL177" s="252"/>
      <c r="BM177" s="252"/>
      <c r="BN177" s="252"/>
      <c r="BO177" s="252"/>
      <c r="BP177" s="252"/>
      <c r="BQ177" s="252"/>
      <c r="BR177" s="252"/>
      <c r="BS177" s="252"/>
      <c r="BT177" s="252"/>
      <c r="BU177" s="252"/>
      <c r="BV177" s="252"/>
      <c r="BW177" s="252"/>
      <c r="BX177" s="252"/>
      <c r="BY177" s="252"/>
      <c r="BZ177" s="252"/>
      <c r="CA177" s="252"/>
      <c r="CB177" s="252"/>
      <c r="CC177" s="252"/>
      <c r="CD177" s="252"/>
      <c r="CE177" s="252"/>
      <c r="CF177" s="252"/>
      <c r="CG177" s="252"/>
      <c r="CH177" s="252"/>
      <c r="CI177" s="252"/>
      <c r="CJ177" s="252"/>
      <c r="CK177" s="252"/>
      <c r="CL177" s="252"/>
      <c r="CM177" s="252"/>
      <c r="CN177" s="252"/>
      <c r="CO177" s="252"/>
      <c r="CP177" s="252"/>
      <c r="CQ177" s="252"/>
      <c r="CR177" s="252"/>
      <c r="CS177" s="252"/>
      <c r="CT177" s="252"/>
      <c r="CU177" s="252"/>
      <c r="CV177" s="252"/>
      <c r="CW177" s="252"/>
      <c r="CX177" s="252"/>
      <c r="CY177" s="252"/>
      <c r="CZ177" s="252"/>
      <c r="DA177" s="252"/>
      <c r="DB177" s="252"/>
      <c r="DC177" s="252"/>
      <c r="DD177" s="252"/>
      <c r="DE177" s="252"/>
      <c r="DF177" s="252"/>
      <c r="DG177" s="252"/>
      <c r="DH177" s="252"/>
      <c r="DI177" s="252"/>
      <c r="DJ177" s="252"/>
      <c r="DK177" s="252"/>
      <c r="DL177" s="252"/>
      <c r="DM177" s="252"/>
      <c r="DN177" s="252"/>
      <c r="DO177" s="252"/>
      <c r="DP177" s="252"/>
      <c r="DQ177" s="252"/>
      <c r="DR177" s="252"/>
      <c r="DS177" s="252"/>
      <c r="DT177" s="252"/>
      <c r="DU177" s="252"/>
      <c r="DV177" s="252"/>
      <c r="DW177" s="252"/>
      <c r="DX177" s="252"/>
      <c r="DY177" s="252"/>
      <c r="DZ177" s="252"/>
      <c r="EA177" s="252"/>
      <c r="EB177" s="252"/>
      <c r="EC177" s="252"/>
      <c r="ED177" s="252"/>
      <c r="EE177" s="252"/>
      <c r="EF177" s="252"/>
      <c r="EG177" s="252"/>
      <c r="EH177" s="252"/>
      <c r="EI177" s="252"/>
      <c r="EJ177" s="252"/>
      <c r="EK177" s="252"/>
      <c r="EL177" s="252"/>
      <c r="EM177" s="252"/>
      <c r="EN177" s="252"/>
      <c r="EO177" s="252"/>
      <c r="EP177" s="252"/>
      <c r="EQ177" s="252"/>
      <c r="ER177" s="252"/>
      <c r="ES177" s="252"/>
      <c r="ET177" s="252"/>
      <c r="EU177" s="252"/>
      <c r="EV177" s="252"/>
      <c r="EW177" s="252"/>
      <c r="EX177" s="252"/>
      <c r="EY177" s="252"/>
      <c r="EZ177" s="252"/>
      <c r="FA177" s="252"/>
      <c r="FB177" s="252"/>
      <c r="FC177" s="252"/>
      <c r="FD177" s="252"/>
      <c r="FE177" s="252"/>
      <c r="FF177" s="252"/>
      <c r="FG177" s="252"/>
      <c r="FH177" s="252"/>
      <c r="FI177" s="252"/>
      <c r="FJ177" s="252"/>
      <c r="FK177" s="252"/>
      <c r="FL177" s="252"/>
      <c r="FM177" s="252"/>
      <c r="FN177" s="252"/>
      <c r="FO177" s="252"/>
      <c r="FP177" s="252"/>
      <c r="FQ177" s="252"/>
      <c r="FR177" s="252"/>
      <c r="FS177" s="252"/>
      <c r="FT177" s="252"/>
      <c r="FU177" s="252"/>
      <c r="FV177" s="252"/>
      <c r="FW177" s="252"/>
      <c r="FX177" s="252"/>
      <c r="FY177" s="252"/>
      <c r="FZ177" s="252"/>
      <c r="GA177" s="252"/>
      <c r="GB177" s="252"/>
      <c r="GC177" s="252"/>
      <c r="GD177" s="252"/>
      <c r="GE177" s="252"/>
      <c r="GF177" s="252"/>
      <c r="GG177" s="252"/>
      <c r="GH177" s="252"/>
      <c r="GI177" s="252"/>
      <c r="GJ177" s="252"/>
      <c r="GK177" s="252"/>
      <c r="GL177" s="252"/>
      <c r="GM177" s="252"/>
      <c r="GN177" s="252"/>
      <c r="GO177" s="252"/>
      <c r="GP177" s="252"/>
      <c r="GQ177" s="252"/>
      <c r="GR177" s="252"/>
      <c r="GS177" s="252"/>
      <c r="GT177" s="252"/>
      <c r="GU177" s="252"/>
      <c r="GV177" s="252"/>
      <c r="GW177" s="252"/>
      <c r="GX177" s="252"/>
      <c r="GY177" s="252"/>
      <c r="GZ177" s="252"/>
      <c r="HA177" s="252"/>
      <c r="HB177" s="252"/>
      <c r="HC177" s="252"/>
      <c r="HD177" s="252"/>
      <c r="HE177" s="252"/>
      <c r="HF177" s="252"/>
      <c r="HG177" s="252"/>
      <c r="HH177" s="252"/>
    </row>
    <row r="178" spans="1:216" s="272" customFormat="1">
      <c r="A178" s="252"/>
      <c r="B178" s="288"/>
      <c r="C178" s="289"/>
      <c r="D178" s="289"/>
      <c r="E178" s="289"/>
      <c r="F178" s="290"/>
      <c r="G178" s="290"/>
      <c r="H178" s="290"/>
      <c r="I178" s="290"/>
      <c r="J178" s="290"/>
      <c r="K178" s="291"/>
      <c r="L178" s="291"/>
      <c r="M178" s="291"/>
      <c r="N178" s="291"/>
      <c r="O178" s="291"/>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AK178" s="252"/>
      <c r="AL178" s="252"/>
      <c r="AM178" s="252"/>
      <c r="AN178" s="252"/>
      <c r="AO178" s="252"/>
      <c r="AP178" s="252"/>
      <c r="AQ178" s="252"/>
      <c r="AR178" s="252"/>
      <c r="AS178" s="252"/>
      <c r="AT178" s="252"/>
      <c r="AU178" s="252"/>
      <c r="AV178" s="252"/>
      <c r="AW178" s="252"/>
      <c r="AX178" s="252"/>
      <c r="AY178" s="252"/>
      <c r="AZ178" s="252"/>
      <c r="BA178" s="252"/>
      <c r="BB178" s="252"/>
      <c r="BC178" s="252"/>
      <c r="BD178" s="252"/>
      <c r="BE178" s="252"/>
      <c r="BF178" s="252"/>
      <c r="BG178" s="252"/>
      <c r="BH178" s="252"/>
      <c r="BI178" s="252"/>
      <c r="BJ178" s="252"/>
      <c r="BK178" s="252"/>
      <c r="BL178" s="252"/>
      <c r="BM178" s="252"/>
      <c r="BN178" s="252"/>
      <c r="BO178" s="252"/>
      <c r="BP178" s="252"/>
      <c r="BQ178" s="252"/>
      <c r="BR178" s="252"/>
      <c r="BS178" s="252"/>
      <c r="BT178" s="252"/>
      <c r="BU178" s="252"/>
      <c r="BV178" s="252"/>
      <c r="BW178" s="252"/>
      <c r="BX178" s="252"/>
      <c r="BY178" s="252"/>
      <c r="BZ178" s="252"/>
      <c r="CA178" s="252"/>
      <c r="CB178" s="252"/>
      <c r="CC178" s="252"/>
      <c r="CD178" s="252"/>
      <c r="CE178" s="252"/>
      <c r="CF178" s="252"/>
      <c r="CG178" s="252"/>
      <c r="CH178" s="252"/>
      <c r="CI178" s="252"/>
      <c r="CJ178" s="252"/>
      <c r="CK178" s="252"/>
      <c r="CL178" s="252"/>
      <c r="CM178" s="252"/>
      <c r="CN178" s="252"/>
      <c r="CO178" s="252"/>
      <c r="CP178" s="252"/>
      <c r="CQ178" s="252"/>
      <c r="CR178" s="252"/>
      <c r="CS178" s="252"/>
      <c r="CT178" s="252"/>
      <c r="CU178" s="252"/>
      <c r="CV178" s="252"/>
      <c r="CW178" s="252"/>
      <c r="CX178" s="252"/>
      <c r="CY178" s="252"/>
      <c r="CZ178" s="252"/>
      <c r="DA178" s="252"/>
      <c r="DB178" s="252"/>
      <c r="DC178" s="252"/>
      <c r="DD178" s="252"/>
      <c r="DE178" s="252"/>
      <c r="DF178" s="252"/>
      <c r="DG178" s="252"/>
      <c r="DH178" s="252"/>
      <c r="DI178" s="252"/>
      <c r="DJ178" s="252"/>
      <c r="DK178" s="252"/>
      <c r="DL178" s="252"/>
      <c r="DM178" s="252"/>
      <c r="DN178" s="252"/>
      <c r="DO178" s="252"/>
      <c r="DP178" s="252"/>
      <c r="DQ178" s="252"/>
      <c r="DR178" s="252"/>
      <c r="DS178" s="252"/>
      <c r="DT178" s="252"/>
      <c r="DU178" s="252"/>
      <c r="DV178" s="252"/>
      <c r="DW178" s="252"/>
      <c r="DX178" s="252"/>
      <c r="DY178" s="252"/>
      <c r="DZ178" s="252"/>
      <c r="EA178" s="252"/>
      <c r="EB178" s="252"/>
      <c r="EC178" s="252"/>
      <c r="ED178" s="252"/>
      <c r="EE178" s="252"/>
      <c r="EF178" s="252"/>
      <c r="EG178" s="252"/>
      <c r="EH178" s="252"/>
      <c r="EI178" s="252"/>
      <c r="EJ178" s="252"/>
      <c r="EK178" s="252"/>
      <c r="EL178" s="252"/>
      <c r="EM178" s="252"/>
      <c r="EN178" s="252"/>
      <c r="EO178" s="252"/>
      <c r="EP178" s="252"/>
      <c r="EQ178" s="252"/>
      <c r="ER178" s="252"/>
      <c r="ES178" s="252"/>
      <c r="ET178" s="252"/>
      <c r="EU178" s="252"/>
      <c r="EV178" s="252"/>
      <c r="EW178" s="252"/>
      <c r="EX178" s="252"/>
      <c r="EY178" s="252"/>
      <c r="EZ178" s="252"/>
      <c r="FA178" s="252"/>
      <c r="FB178" s="252"/>
      <c r="FC178" s="252"/>
      <c r="FD178" s="252"/>
      <c r="FE178" s="252"/>
      <c r="FF178" s="252"/>
      <c r="FG178" s="252"/>
      <c r="FH178" s="252"/>
      <c r="FI178" s="252"/>
      <c r="FJ178" s="252"/>
      <c r="FK178" s="252"/>
      <c r="FL178" s="252"/>
      <c r="FM178" s="252"/>
      <c r="FN178" s="252"/>
      <c r="FO178" s="252"/>
      <c r="FP178" s="252"/>
      <c r="FQ178" s="252"/>
      <c r="FR178" s="252"/>
      <c r="FS178" s="252"/>
      <c r="FT178" s="252"/>
      <c r="FU178" s="252"/>
      <c r="FV178" s="252"/>
      <c r="FW178" s="252"/>
      <c r="FX178" s="252"/>
      <c r="FY178" s="252"/>
      <c r="FZ178" s="252"/>
      <c r="GA178" s="252"/>
      <c r="GB178" s="252"/>
      <c r="GC178" s="252"/>
      <c r="GD178" s="252"/>
      <c r="GE178" s="252"/>
      <c r="GF178" s="252"/>
      <c r="GG178" s="252"/>
      <c r="GH178" s="252"/>
      <c r="GI178" s="252"/>
      <c r="GJ178" s="252"/>
      <c r="GK178" s="252"/>
      <c r="GL178" s="252"/>
      <c r="GM178" s="252"/>
      <c r="GN178" s="252"/>
      <c r="GO178" s="252"/>
      <c r="GP178" s="252"/>
      <c r="GQ178" s="252"/>
      <c r="GR178" s="252"/>
      <c r="GS178" s="252"/>
      <c r="GT178" s="252"/>
      <c r="GU178" s="252"/>
      <c r="GV178" s="252"/>
      <c r="GW178" s="252"/>
      <c r="GX178" s="252"/>
      <c r="GY178" s="252"/>
      <c r="GZ178" s="252"/>
      <c r="HA178" s="252"/>
      <c r="HB178" s="252"/>
      <c r="HC178" s="252"/>
      <c r="HD178" s="252"/>
      <c r="HE178" s="252"/>
      <c r="HF178" s="252"/>
      <c r="HG178" s="252"/>
      <c r="HH178" s="252"/>
    </row>
    <row r="179" spans="1:216" s="272" customFormat="1">
      <c r="A179" s="252"/>
      <c r="B179" s="288"/>
      <c r="C179" s="289"/>
      <c r="D179" s="289"/>
      <c r="E179" s="289"/>
      <c r="F179" s="290"/>
      <c r="G179" s="290"/>
      <c r="H179" s="290"/>
      <c r="I179" s="290"/>
      <c r="J179" s="290"/>
      <c r="K179" s="291"/>
      <c r="L179" s="291"/>
      <c r="M179" s="291"/>
      <c r="N179" s="291"/>
      <c r="O179" s="291"/>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AK179" s="252"/>
      <c r="AL179" s="252"/>
      <c r="AM179" s="252"/>
      <c r="AN179" s="252"/>
      <c r="AO179" s="252"/>
      <c r="AP179" s="252"/>
      <c r="AQ179" s="252"/>
      <c r="AR179" s="252"/>
      <c r="AS179" s="252"/>
      <c r="AT179" s="252"/>
      <c r="AU179" s="252"/>
      <c r="AV179" s="252"/>
      <c r="AW179" s="252"/>
      <c r="AX179" s="252"/>
      <c r="AY179" s="252"/>
      <c r="AZ179" s="252"/>
      <c r="BA179" s="252"/>
      <c r="BB179" s="252"/>
      <c r="BC179" s="252"/>
      <c r="BD179" s="252"/>
      <c r="BE179" s="252"/>
      <c r="BF179" s="252"/>
      <c r="BG179" s="252"/>
      <c r="BH179" s="252"/>
      <c r="BI179" s="252"/>
      <c r="BJ179" s="252"/>
      <c r="BK179" s="252"/>
      <c r="BL179" s="252"/>
      <c r="BM179" s="252"/>
      <c r="BN179" s="252"/>
      <c r="BO179" s="252"/>
      <c r="BP179" s="252"/>
      <c r="BQ179" s="252"/>
      <c r="BR179" s="252"/>
      <c r="BS179" s="252"/>
      <c r="BT179" s="252"/>
      <c r="BU179" s="252"/>
      <c r="BV179" s="252"/>
      <c r="BW179" s="252"/>
      <c r="BX179" s="252"/>
      <c r="BY179" s="252"/>
      <c r="BZ179" s="252"/>
      <c r="CA179" s="252"/>
      <c r="CB179" s="252"/>
      <c r="CC179" s="252"/>
      <c r="CD179" s="252"/>
      <c r="CE179" s="252"/>
      <c r="CF179" s="252"/>
      <c r="CG179" s="252"/>
      <c r="CH179" s="252"/>
      <c r="CI179" s="252"/>
      <c r="CJ179" s="252"/>
      <c r="CK179" s="252"/>
      <c r="CL179" s="252"/>
      <c r="CM179" s="252"/>
      <c r="CN179" s="252"/>
      <c r="CO179" s="252"/>
      <c r="CP179" s="252"/>
      <c r="CQ179" s="252"/>
      <c r="CR179" s="252"/>
      <c r="CS179" s="252"/>
      <c r="CT179" s="252"/>
      <c r="CU179" s="252"/>
      <c r="CV179" s="252"/>
      <c r="CW179" s="252"/>
      <c r="CX179" s="252"/>
      <c r="CY179" s="252"/>
      <c r="CZ179" s="252"/>
      <c r="DA179" s="252"/>
      <c r="DB179" s="252"/>
      <c r="DC179" s="252"/>
      <c r="DD179" s="252"/>
      <c r="DE179" s="252"/>
      <c r="DF179" s="252"/>
      <c r="DG179" s="252"/>
      <c r="DH179" s="252"/>
      <c r="DI179" s="252"/>
      <c r="DJ179" s="252"/>
      <c r="DK179" s="252"/>
      <c r="DL179" s="252"/>
      <c r="DM179" s="252"/>
      <c r="DN179" s="252"/>
      <c r="DO179" s="252"/>
      <c r="DP179" s="252"/>
      <c r="DQ179" s="252"/>
      <c r="DR179" s="252"/>
      <c r="DS179" s="252"/>
      <c r="DT179" s="252"/>
      <c r="DU179" s="252"/>
      <c r="DV179" s="252"/>
      <c r="DW179" s="252"/>
      <c r="DX179" s="252"/>
      <c r="DY179" s="252"/>
      <c r="DZ179" s="252"/>
      <c r="EA179" s="252"/>
      <c r="EB179" s="252"/>
      <c r="EC179" s="252"/>
      <c r="ED179" s="252"/>
      <c r="EE179" s="252"/>
      <c r="EF179" s="252"/>
      <c r="EG179" s="252"/>
      <c r="EH179" s="252"/>
      <c r="EI179" s="252"/>
      <c r="EJ179" s="252"/>
      <c r="EK179" s="252"/>
      <c r="EL179" s="252"/>
      <c r="EM179" s="252"/>
      <c r="EN179" s="252"/>
      <c r="EO179" s="252"/>
      <c r="EP179" s="252"/>
      <c r="EQ179" s="252"/>
      <c r="ER179" s="252"/>
      <c r="ES179" s="252"/>
      <c r="ET179" s="252"/>
      <c r="EU179" s="252"/>
      <c r="EV179" s="252"/>
      <c r="EW179" s="252"/>
      <c r="EX179" s="252"/>
      <c r="EY179" s="252"/>
      <c r="EZ179" s="252"/>
      <c r="FA179" s="252"/>
      <c r="FB179" s="252"/>
      <c r="FC179" s="252"/>
      <c r="FD179" s="252"/>
      <c r="FE179" s="252"/>
      <c r="FF179" s="252"/>
      <c r="FG179" s="252"/>
      <c r="FH179" s="252"/>
      <c r="FI179" s="252"/>
      <c r="FJ179" s="252"/>
      <c r="FK179" s="252"/>
      <c r="FL179" s="252"/>
      <c r="FM179" s="252"/>
      <c r="FN179" s="252"/>
      <c r="FO179" s="252"/>
      <c r="FP179" s="252"/>
      <c r="FQ179" s="252"/>
      <c r="FR179" s="252"/>
      <c r="FS179" s="252"/>
      <c r="FT179" s="252"/>
      <c r="FU179" s="252"/>
      <c r="FV179" s="252"/>
      <c r="FW179" s="252"/>
      <c r="FX179" s="252"/>
      <c r="FY179" s="252"/>
      <c r="FZ179" s="252"/>
      <c r="GA179" s="252"/>
      <c r="GB179" s="252"/>
      <c r="GC179" s="252"/>
      <c r="GD179" s="252"/>
      <c r="GE179" s="252"/>
      <c r="GF179" s="252"/>
      <c r="GG179" s="252"/>
      <c r="GH179" s="252"/>
      <c r="GI179" s="252"/>
      <c r="GJ179" s="252"/>
      <c r="GK179" s="252"/>
      <c r="GL179" s="252"/>
      <c r="GM179" s="252"/>
      <c r="GN179" s="252"/>
      <c r="GO179" s="252"/>
      <c r="GP179" s="252"/>
      <c r="GQ179" s="252"/>
      <c r="GR179" s="252"/>
      <c r="GS179" s="252"/>
      <c r="GT179" s="252"/>
      <c r="GU179" s="252"/>
      <c r="GV179" s="252"/>
      <c r="GW179" s="252"/>
      <c r="GX179" s="252"/>
      <c r="GY179" s="252"/>
      <c r="GZ179" s="252"/>
      <c r="HA179" s="252"/>
      <c r="HB179" s="252"/>
      <c r="HC179" s="252"/>
      <c r="HD179" s="252"/>
      <c r="HE179" s="252"/>
      <c r="HF179" s="252"/>
      <c r="HG179" s="252"/>
      <c r="HH179" s="252"/>
    </row>
    <row r="180" spans="1:216" s="272" customFormat="1">
      <c r="A180" s="252"/>
      <c r="B180" s="288"/>
      <c r="C180" s="289"/>
      <c r="D180" s="289"/>
      <c r="E180" s="289"/>
      <c r="F180" s="290"/>
      <c r="G180" s="290"/>
      <c r="H180" s="290"/>
      <c r="I180" s="290"/>
      <c r="J180" s="290"/>
      <c r="K180" s="291"/>
      <c r="L180" s="291"/>
      <c r="M180" s="291"/>
      <c r="N180" s="291"/>
      <c r="O180" s="291"/>
      <c r="P180" s="252"/>
      <c r="Q180" s="252"/>
      <c r="R180" s="252"/>
      <c r="S180" s="252"/>
      <c r="T180" s="252"/>
      <c r="U180" s="252"/>
      <c r="V180" s="252"/>
      <c r="W180" s="252"/>
      <c r="X180" s="252"/>
      <c r="Y180" s="252"/>
      <c r="Z180" s="252"/>
      <c r="AA180" s="252"/>
      <c r="AB180" s="252"/>
      <c r="AC180" s="252"/>
      <c r="AD180" s="252"/>
      <c r="AE180" s="252"/>
      <c r="AF180" s="252"/>
      <c r="AG180" s="252"/>
      <c r="AH180" s="252"/>
      <c r="AI180" s="252"/>
      <c r="AJ180" s="252"/>
      <c r="AK180" s="252"/>
      <c r="AL180" s="252"/>
      <c r="AM180" s="252"/>
      <c r="AN180" s="252"/>
      <c r="AO180" s="252"/>
      <c r="AP180" s="252"/>
      <c r="AQ180" s="252"/>
      <c r="AR180" s="252"/>
      <c r="AS180" s="252"/>
      <c r="AT180" s="252"/>
      <c r="AU180" s="252"/>
      <c r="AV180" s="252"/>
      <c r="AW180" s="252"/>
      <c r="AX180" s="252"/>
      <c r="AY180" s="252"/>
      <c r="AZ180" s="252"/>
      <c r="BA180" s="252"/>
      <c r="BB180" s="252"/>
      <c r="BC180" s="252"/>
      <c r="BD180" s="252"/>
      <c r="BE180" s="252"/>
      <c r="BF180" s="252"/>
      <c r="BG180" s="252"/>
      <c r="BH180" s="252"/>
      <c r="BI180" s="252"/>
      <c r="BJ180" s="252"/>
      <c r="BK180" s="252"/>
      <c r="BL180" s="252"/>
      <c r="BM180" s="252"/>
      <c r="BN180" s="252"/>
      <c r="BO180" s="252"/>
      <c r="BP180" s="252"/>
      <c r="BQ180" s="252"/>
      <c r="BR180" s="252"/>
      <c r="BS180" s="252"/>
      <c r="BT180" s="252"/>
      <c r="BU180" s="252"/>
      <c r="BV180" s="252"/>
      <c r="BW180" s="252"/>
      <c r="BX180" s="252"/>
      <c r="BY180" s="252"/>
      <c r="BZ180" s="252"/>
      <c r="CA180" s="252"/>
      <c r="CB180" s="252"/>
      <c r="CC180" s="252"/>
      <c r="CD180" s="252"/>
      <c r="CE180" s="252"/>
      <c r="CF180" s="252"/>
      <c r="CG180" s="252"/>
      <c r="CH180" s="252"/>
      <c r="CI180" s="252"/>
      <c r="CJ180" s="252"/>
      <c r="CK180" s="252"/>
      <c r="CL180" s="252"/>
      <c r="CM180" s="252"/>
      <c r="CN180" s="252"/>
      <c r="CO180" s="252"/>
      <c r="CP180" s="252"/>
      <c r="CQ180" s="252"/>
      <c r="CR180" s="252"/>
      <c r="CS180" s="252"/>
      <c r="CT180" s="252"/>
      <c r="CU180" s="252"/>
      <c r="CV180" s="252"/>
      <c r="CW180" s="252"/>
      <c r="CX180" s="252"/>
      <c r="CY180" s="252"/>
      <c r="CZ180" s="252"/>
      <c r="DA180" s="252"/>
      <c r="DB180" s="252"/>
      <c r="DC180" s="252"/>
      <c r="DD180" s="252"/>
      <c r="DE180" s="252"/>
      <c r="DF180" s="252"/>
      <c r="DG180" s="252"/>
      <c r="DH180" s="252"/>
      <c r="DI180" s="252"/>
      <c r="DJ180" s="252"/>
      <c r="DK180" s="252"/>
      <c r="DL180" s="252"/>
      <c r="DM180" s="252"/>
      <c r="DN180" s="252"/>
      <c r="DO180" s="252"/>
      <c r="DP180" s="252"/>
      <c r="DQ180" s="252"/>
      <c r="DR180" s="252"/>
      <c r="DS180" s="252"/>
      <c r="DT180" s="252"/>
      <c r="DU180" s="252"/>
      <c r="DV180" s="252"/>
      <c r="DW180" s="252"/>
      <c r="DX180" s="252"/>
      <c r="DY180" s="252"/>
      <c r="DZ180" s="252"/>
      <c r="EA180" s="252"/>
      <c r="EB180" s="252"/>
      <c r="EC180" s="252"/>
      <c r="ED180" s="252"/>
      <c r="EE180" s="252"/>
      <c r="EF180" s="252"/>
      <c r="EG180" s="252"/>
      <c r="EH180" s="252"/>
      <c r="EI180" s="252"/>
      <c r="EJ180" s="252"/>
      <c r="EK180" s="252"/>
      <c r="EL180" s="252"/>
      <c r="EM180" s="252"/>
      <c r="EN180" s="252"/>
      <c r="EO180" s="252"/>
      <c r="EP180" s="252"/>
      <c r="EQ180" s="252"/>
      <c r="ER180" s="252"/>
      <c r="ES180" s="252"/>
      <c r="ET180" s="252"/>
      <c r="EU180" s="252"/>
      <c r="EV180" s="252"/>
      <c r="EW180" s="252"/>
      <c r="EX180" s="252"/>
      <c r="EY180" s="252"/>
      <c r="EZ180" s="252"/>
      <c r="FA180" s="252"/>
      <c r="FB180" s="252"/>
      <c r="FC180" s="252"/>
      <c r="FD180" s="252"/>
      <c r="FE180" s="252"/>
      <c r="FF180" s="252"/>
      <c r="FG180" s="252"/>
      <c r="FH180" s="252"/>
      <c r="FI180" s="252"/>
      <c r="FJ180" s="252"/>
      <c r="FK180" s="252"/>
      <c r="FL180" s="252"/>
      <c r="FM180" s="252"/>
      <c r="FN180" s="252"/>
      <c r="FO180" s="252"/>
      <c r="FP180" s="252"/>
      <c r="FQ180" s="252"/>
      <c r="FR180" s="252"/>
      <c r="FS180" s="252"/>
      <c r="FT180" s="252"/>
      <c r="FU180" s="252"/>
      <c r="FV180" s="252"/>
      <c r="FW180" s="252"/>
      <c r="FX180" s="252"/>
      <c r="FY180" s="252"/>
      <c r="FZ180" s="252"/>
      <c r="GA180" s="252"/>
      <c r="GB180" s="252"/>
      <c r="GC180" s="252"/>
      <c r="GD180" s="252"/>
      <c r="GE180" s="252"/>
      <c r="GF180" s="252"/>
      <c r="GG180" s="252"/>
      <c r="GH180" s="252"/>
      <c r="GI180" s="252"/>
      <c r="GJ180" s="252"/>
      <c r="GK180" s="252"/>
      <c r="GL180" s="252"/>
      <c r="GM180" s="252"/>
      <c r="GN180" s="252"/>
      <c r="GO180" s="252"/>
      <c r="GP180" s="252"/>
      <c r="GQ180" s="252"/>
      <c r="GR180" s="252"/>
      <c r="GS180" s="252"/>
      <c r="GT180" s="252"/>
      <c r="GU180" s="252"/>
      <c r="GV180" s="252"/>
      <c r="GW180" s="252"/>
      <c r="GX180" s="252"/>
      <c r="GY180" s="252"/>
      <c r="GZ180" s="252"/>
      <c r="HA180" s="252"/>
      <c r="HB180" s="252"/>
      <c r="HC180" s="252"/>
      <c r="HD180" s="252"/>
      <c r="HE180" s="252"/>
      <c r="HF180" s="252"/>
      <c r="HG180" s="252"/>
      <c r="HH180" s="252"/>
    </row>
    <row r="181" spans="1:216" s="272" customFormat="1">
      <c r="A181" s="252"/>
      <c r="B181" s="288"/>
      <c r="C181" s="289"/>
      <c r="D181" s="289"/>
      <c r="E181" s="289"/>
      <c r="F181" s="290"/>
      <c r="G181" s="290"/>
      <c r="H181" s="290"/>
      <c r="I181" s="290"/>
      <c r="J181" s="290"/>
      <c r="K181" s="291"/>
      <c r="L181" s="291"/>
      <c r="M181" s="291"/>
      <c r="N181" s="291"/>
      <c r="O181" s="291"/>
      <c r="P181" s="252"/>
      <c r="Q181" s="252"/>
      <c r="R181" s="252"/>
      <c r="S181" s="252"/>
      <c r="T181" s="252"/>
      <c r="U181" s="252"/>
      <c r="V181" s="252"/>
      <c r="W181" s="252"/>
      <c r="X181" s="252"/>
      <c r="Y181" s="252"/>
      <c r="Z181" s="252"/>
      <c r="AA181" s="252"/>
      <c r="AB181" s="252"/>
      <c r="AC181" s="252"/>
      <c r="AD181" s="252"/>
      <c r="AE181" s="252"/>
      <c r="AF181" s="252"/>
      <c r="AG181" s="252"/>
      <c r="AH181" s="252"/>
      <c r="AI181" s="252"/>
      <c r="AJ181" s="252"/>
      <c r="AK181" s="252"/>
      <c r="AL181" s="252"/>
      <c r="AM181" s="252"/>
      <c r="AN181" s="252"/>
      <c r="AO181" s="252"/>
      <c r="AP181" s="252"/>
      <c r="AQ181" s="252"/>
      <c r="AR181" s="252"/>
      <c r="AS181" s="252"/>
      <c r="AT181" s="252"/>
      <c r="AU181" s="252"/>
      <c r="AV181" s="252"/>
      <c r="AW181" s="252"/>
      <c r="AX181" s="252"/>
      <c r="AY181" s="252"/>
      <c r="AZ181" s="252"/>
      <c r="BA181" s="252"/>
      <c r="BB181" s="252"/>
      <c r="BC181" s="252"/>
      <c r="BD181" s="252"/>
      <c r="BE181" s="252"/>
      <c r="BF181" s="252"/>
      <c r="BG181" s="252"/>
      <c r="BH181" s="252"/>
      <c r="BI181" s="252"/>
      <c r="BJ181" s="252"/>
      <c r="BK181" s="252"/>
      <c r="BL181" s="252"/>
      <c r="BM181" s="252"/>
      <c r="BN181" s="252"/>
      <c r="BO181" s="252"/>
      <c r="BP181" s="252"/>
      <c r="BQ181" s="252"/>
      <c r="BR181" s="252"/>
      <c r="BS181" s="252"/>
      <c r="BT181" s="252"/>
      <c r="BU181" s="252"/>
      <c r="BV181" s="252"/>
      <c r="BW181" s="252"/>
      <c r="BX181" s="252"/>
      <c r="BY181" s="252"/>
      <c r="BZ181" s="252"/>
      <c r="CA181" s="252"/>
      <c r="CB181" s="252"/>
      <c r="CC181" s="252"/>
      <c r="CD181" s="252"/>
      <c r="CE181" s="252"/>
      <c r="CF181" s="252"/>
      <c r="CG181" s="252"/>
      <c r="CH181" s="252"/>
      <c r="CI181" s="252"/>
      <c r="CJ181" s="252"/>
      <c r="CK181" s="252"/>
      <c r="CL181" s="252"/>
      <c r="CM181" s="252"/>
      <c r="CN181" s="252"/>
      <c r="CO181" s="252"/>
      <c r="CP181" s="252"/>
      <c r="CQ181" s="252"/>
      <c r="CR181" s="252"/>
      <c r="CS181" s="252"/>
      <c r="CT181" s="252"/>
      <c r="CU181" s="252"/>
      <c r="CV181" s="252"/>
      <c r="CW181" s="252"/>
      <c r="CX181" s="252"/>
      <c r="CY181" s="252"/>
      <c r="CZ181" s="252"/>
      <c r="DA181" s="252"/>
      <c r="DB181" s="252"/>
      <c r="DC181" s="252"/>
      <c r="DD181" s="252"/>
      <c r="DE181" s="252"/>
      <c r="DF181" s="252"/>
      <c r="DG181" s="252"/>
      <c r="DH181" s="252"/>
      <c r="DI181" s="252"/>
      <c r="DJ181" s="252"/>
      <c r="DK181" s="252"/>
      <c r="DL181" s="252"/>
      <c r="DM181" s="252"/>
      <c r="DN181" s="252"/>
      <c r="DO181" s="252"/>
      <c r="DP181" s="252"/>
      <c r="DQ181" s="252"/>
      <c r="DR181" s="252"/>
      <c r="DS181" s="252"/>
      <c r="DT181" s="252"/>
      <c r="DU181" s="252"/>
      <c r="DV181" s="252"/>
      <c r="DW181" s="252"/>
      <c r="DX181" s="252"/>
      <c r="DY181" s="252"/>
      <c r="DZ181" s="252"/>
      <c r="EA181" s="252"/>
      <c r="EB181" s="252"/>
      <c r="EC181" s="252"/>
      <c r="ED181" s="252"/>
      <c r="EE181" s="252"/>
      <c r="EF181" s="252"/>
      <c r="EG181" s="252"/>
      <c r="EH181" s="252"/>
      <c r="EI181" s="252"/>
      <c r="EJ181" s="252"/>
      <c r="EK181" s="252"/>
      <c r="EL181" s="252"/>
      <c r="EM181" s="252"/>
      <c r="EN181" s="252"/>
      <c r="EO181" s="252"/>
      <c r="EP181" s="252"/>
      <c r="EQ181" s="252"/>
      <c r="ER181" s="252"/>
      <c r="ES181" s="252"/>
      <c r="ET181" s="252"/>
      <c r="EU181" s="252"/>
      <c r="EV181" s="252"/>
      <c r="EW181" s="252"/>
      <c r="EX181" s="252"/>
      <c r="EY181" s="252"/>
      <c r="EZ181" s="252"/>
      <c r="FA181" s="252"/>
      <c r="FB181" s="252"/>
      <c r="FC181" s="252"/>
      <c r="FD181" s="252"/>
      <c r="FE181" s="252"/>
      <c r="FF181" s="252"/>
      <c r="FG181" s="252"/>
      <c r="FH181" s="252"/>
      <c r="FI181" s="252"/>
      <c r="FJ181" s="252"/>
      <c r="FK181" s="252"/>
      <c r="FL181" s="252"/>
      <c r="FM181" s="252"/>
      <c r="FN181" s="252"/>
      <c r="FO181" s="252"/>
      <c r="FP181" s="252"/>
      <c r="FQ181" s="252"/>
      <c r="FR181" s="252"/>
      <c r="FS181" s="252"/>
      <c r="FT181" s="252"/>
      <c r="FU181" s="252"/>
      <c r="FV181" s="252"/>
      <c r="FW181" s="252"/>
      <c r="FX181" s="252"/>
      <c r="FY181" s="252"/>
      <c r="FZ181" s="252"/>
      <c r="GA181" s="252"/>
      <c r="GB181" s="252"/>
      <c r="GC181" s="252"/>
      <c r="GD181" s="252"/>
      <c r="GE181" s="252"/>
      <c r="GF181" s="252"/>
      <c r="GG181" s="252"/>
      <c r="GH181" s="252"/>
      <c r="GI181" s="252"/>
      <c r="GJ181" s="252"/>
      <c r="GK181" s="252"/>
      <c r="GL181" s="252"/>
      <c r="GM181" s="252"/>
      <c r="GN181" s="252"/>
      <c r="GO181" s="252"/>
      <c r="GP181" s="252"/>
      <c r="GQ181" s="252"/>
      <c r="GR181" s="252"/>
      <c r="GS181" s="252"/>
      <c r="GT181" s="252"/>
      <c r="GU181" s="252"/>
      <c r="GV181" s="252"/>
      <c r="GW181" s="252"/>
      <c r="GX181" s="252"/>
      <c r="GY181" s="252"/>
      <c r="GZ181" s="252"/>
      <c r="HA181" s="252"/>
      <c r="HB181" s="252"/>
      <c r="HC181" s="252"/>
      <c r="HD181" s="252"/>
      <c r="HE181" s="252"/>
      <c r="HF181" s="252"/>
      <c r="HG181" s="252"/>
      <c r="HH181" s="252"/>
    </row>
    <row r="182" spans="1:216" s="272" customFormat="1">
      <c r="A182" s="252"/>
      <c r="B182" s="288"/>
      <c r="C182" s="289"/>
      <c r="D182" s="289"/>
      <c r="E182" s="289"/>
      <c r="F182" s="290"/>
      <c r="G182" s="290"/>
      <c r="H182" s="290"/>
      <c r="I182" s="290"/>
      <c r="J182" s="290"/>
      <c r="K182" s="291"/>
      <c r="L182" s="291"/>
      <c r="M182" s="291"/>
      <c r="N182" s="291"/>
      <c r="O182" s="291"/>
      <c r="P182" s="252"/>
      <c r="Q182" s="252"/>
      <c r="R182" s="252"/>
      <c r="S182" s="252"/>
      <c r="T182" s="252"/>
      <c r="U182" s="252"/>
      <c r="V182" s="252"/>
      <c r="W182" s="252"/>
      <c r="X182" s="252"/>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252"/>
      <c r="AT182" s="252"/>
      <c r="AU182" s="252"/>
      <c r="AV182" s="252"/>
      <c r="AW182" s="252"/>
      <c r="AX182" s="252"/>
      <c r="AY182" s="252"/>
      <c r="AZ182" s="252"/>
      <c r="BA182" s="252"/>
      <c r="BB182" s="252"/>
      <c r="BC182" s="252"/>
      <c r="BD182" s="252"/>
      <c r="BE182" s="252"/>
      <c r="BF182" s="252"/>
      <c r="BG182" s="252"/>
      <c r="BH182" s="252"/>
      <c r="BI182" s="252"/>
      <c r="BJ182" s="252"/>
      <c r="BK182" s="252"/>
      <c r="BL182" s="252"/>
      <c r="BM182" s="252"/>
      <c r="BN182" s="252"/>
      <c r="BO182" s="252"/>
      <c r="BP182" s="252"/>
      <c r="BQ182" s="252"/>
      <c r="BR182" s="252"/>
      <c r="BS182" s="252"/>
      <c r="BT182" s="252"/>
      <c r="BU182" s="252"/>
      <c r="BV182" s="252"/>
      <c r="BW182" s="252"/>
      <c r="BX182" s="252"/>
      <c r="BY182" s="252"/>
      <c r="BZ182" s="252"/>
      <c r="CA182" s="252"/>
      <c r="CB182" s="252"/>
      <c r="CC182" s="252"/>
      <c r="CD182" s="252"/>
      <c r="CE182" s="252"/>
      <c r="CF182" s="252"/>
      <c r="CG182" s="252"/>
      <c r="CH182" s="252"/>
      <c r="CI182" s="252"/>
      <c r="CJ182" s="252"/>
      <c r="CK182" s="252"/>
      <c r="CL182" s="252"/>
      <c r="CM182" s="252"/>
      <c r="CN182" s="252"/>
      <c r="CO182" s="252"/>
      <c r="CP182" s="252"/>
      <c r="CQ182" s="252"/>
      <c r="CR182" s="252"/>
      <c r="CS182" s="252"/>
      <c r="CT182" s="252"/>
      <c r="CU182" s="252"/>
      <c r="CV182" s="252"/>
      <c r="CW182" s="252"/>
      <c r="CX182" s="252"/>
      <c r="CY182" s="252"/>
      <c r="CZ182" s="252"/>
      <c r="DA182" s="252"/>
      <c r="DB182" s="252"/>
      <c r="DC182" s="252"/>
      <c r="DD182" s="252"/>
      <c r="DE182" s="252"/>
      <c r="DF182" s="252"/>
      <c r="DG182" s="252"/>
      <c r="DH182" s="252"/>
      <c r="DI182" s="252"/>
      <c r="DJ182" s="252"/>
      <c r="DK182" s="252"/>
      <c r="DL182" s="252"/>
      <c r="DM182" s="252"/>
      <c r="DN182" s="252"/>
      <c r="DO182" s="252"/>
      <c r="DP182" s="252"/>
      <c r="DQ182" s="252"/>
      <c r="DR182" s="252"/>
      <c r="DS182" s="252"/>
      <c r="DT182" s="252"/>
      <c r="DU182" s="252"/>
      <c r="DV182" s="252"/>
      <c r="DW182" s="252"/>
      <c r="DX182" s="252"/>
      <c r="DY182" s="252"/>
      <c r="DZ182" s="252"/>
      <c r="EA182" s="252"/>
      <c r="EB182" s="252"/>
      <c r="EC182" s="252"/>
      <c r="ED182" s="252"/>
      <c r="EE182" s="252"/>
      <c r="EF182" s="252"/>
      <c r="EG182" s="252"/>
      <c r="EH182" s="252"/>
      <c r="EI182" s="252"/>
      <c r="EJ182" s="252"/>
      <c r="EK182" s="252"/>
      <c r="EL182" s="252"/>
      <c r="EM182" s="252"/>
      <c r="EN182" s="252"/>
      <c r="EO182" s="252"/>
      <c r="EP182" s="252"/>
      <c r="EQ182" s="252"/>
      <c r="ER182" s="252"/>
      <c r="ES182" s="252"/>
      <c r="ET182" s="252"/>
      <c r="EU182" s="252"/>
      <c r="EV182" s="252"/>
      <c r="EW182" s="252"/>
      <c r="EX182" s="252"/>
      <c r="EY182" s="252"/>
      <c r="EZ182" s="252"/>
      <c r="FA182" s="252"/>
      <c r="FB182" s="252"/>
      <c r="FC182" s="252"/>
      <c r="FD182" s="252"/>
      <c r="FE182" s="252"/>
      <c r="FF182" s="252"/>
      <c r="FG182" s="252"/>
      <c r="FH182" s="252"/>
      <c r="FI182" s="252"/>
      <c r="FJ182" s="252"/>
      <c r="FK182" s="252"/>
      <c r="FL182" s="252"/>
      <c r="FM182" s="252"/>
      <c r="FN182" s="252"/>
      <c r="FO182" s="252"/>
      <c r="FP182" s="252"/>
      <c r="FQ182" s="252"/>
      <c r="FR182" s="252"/>
      <c r="FS182" s="252"/>
      <c r="FT182" s="252"/>
      <c r="FU182" s="252"/>
      <c r="FV182" s="252"/>
      <c r="FW182" s="252"/>
      <c r="FX182" s="252"/>
      <c r="FY182" s="252"/>
      <c r="FZ182" s="252"/>
      <c r="GA182" s="252"/>
      <c r="GB182" s="252"/>
      <c r="GC182" s="252"/>
      <c r="GD182" s="252"/>
      <c r="GE182" s="252"/>
      <c r="GF182" s="252"/>
      <c r="GG182" s="252"/>
      <c r="GH182" s="252"/>
      <c r="GI182" s="252"/>
      <c r="GJ182" s="252"/>
      <c r="GK182" s="252"/>
      <c r="GL182" s="252"/>
      <c r="GM182" s="252"/>
      <c r="GN182" s="252"/>
      <c r="GO182" s="252"/>
      <c r="GP182" s="252"/>
      <c r="GQ182" s="252"/>
      <c r="GR182" s="252"/>
      <c r="GS182" s="252"/>
      <c r="GT182" s="252"/>
      <c r="GU182" s="252"/>
      <c r="GV182" s="252"/>
      <c r="GW182" s="252"/>
      <c r="GX182" s="252"/>
      <c r="GY182" s="252"/>
      <c r="GZ182" s="252"/>
      <c r="HA182" s="252"/>
      <c r="HB182" s="252"/>
      <c r="HC182" s="252"/>
      <c r="HD182" s="252"/>
      <c r="HE182" s="252"/>
      <c r="HF182" s="252"/>
      <c r="HG182" s="252"/>
      <c r="HH182" s="252"/>
    </row>
    <row r="183" spans="1:216" s="272" customFormat="1">
      <c r="A183" s="252"/>
      <c r="B183" s="288"/>
      <c r="C183" s="289"/>
      <c r="D183" s="289"/>
      <c r="E183" s="289"/>
      <c r="F183" s="290"/>
      <c r="G183" s="290"/>
      <c r="H183" s="290"/>
      <c r="I183" s="290"/>
      <c r="J183" s="290"/>
      <c r="K183" s="291"/>
      <c r="L183" s="291"/>
      <c r="M183" s="291"/>
      <c r="N183" s="291"/>
      <c r="O183" s="291"/>
      <c r="P183" s="252"/>
      <c r="Q183" s="252"/>
      <c r="R183" s="252"/>
      <c r="S183" s="252"/>
      <c r="T183" s="252"/>
      <c r="U183" s="252"/>
      <c r="V183" s="252"/>
      <c r="W183" s="252"/>
      <c r="X183" s="252"/>
      <c r="Y183" s="252"/>
      <c r="Z183" s="252"/>
      <c r="AA183" s="252"/>
      <c r="AB183" s="252"/>
      <c r="AC183" s="252"/>
      <c r="AD183" s="252"/>
      <c r="AE183" s="252"/>
      <c r="AF183" s="252"/>
      <c r="AG183" s="252"/>
      <c r="AH183" s="252"/>
      <c r="AI183" s="252"/>
      <c r="AJ183" s="252"/>
      <c r="AK183" s="252"/>
      <c r="AL183" s="252"/>
      <c r="AM183" s="252"/>
      <c r="AN183" s="252"/>
      <c r="AO183" s="252"/>
      <c r="AP183" s="252"/>
      <c r="AQ183" s="252"/>
      <c r="AR183" s="252"/>
      <c r="AS183" s="252"/>
      <c r="AT183" s="252"/>
      <c r="AU183" s="252"/>
      <c r="AV183" s="252"/>
      <c r="AW183" s="252"/>
      <c r="AX183" s="252"/>
      <c r="AY183" s="252"/>
      <c r="AZ183" s="252"/>
      <c r="BA183" s="252"/>
      <c r="BB183" s="252"/>
      <c r="BC183" s="252"/>
      <c r="BD183" s="252"/>
      <c r="BE183" s="252"/>
      <c r="BF183" s="252"/>
      <c r="BG183" s="252"/>
      <c r="BH183" s="252"/>
      <c r="BI183" s="252"/>
      <c r="BJ183" s="252"/>
      <c r="BK183" s="252"/>
      <c r="BL183" s="252"/>
      <c r="BM183" s="252"/>
      <c r="BN183" s="252"/>
      <c r="BO183" s="252"/>
      <c r="BP183" s="252"/>
      <c r="BQ183" s="252"/>
      <c r="BR183" s="252"/>
      <c r="BS183" s="252"/>
      <c r="BT183" s="252"/>
      <c r="BU183" s="252"/>
      <c r="BV183" s="252"/>
      <c r="BW183" s="252"/>
      <c r="BX183" s="252"/>
      <c r="BY183" s="252"/>
      <c r="BZ183" s="252"/>
      <c r="CA183" s="252"/>
      <c r="CB183" s="252"/>
      <c r="CC183" s="252"/>
      <c r="CD183" s="252"/>
      <c r="CE183" s="252"/>
      <c r="CF183" s="252"/>
      <c r="CG183" s="252"/>
      <c r="CH183" s="252"/>
      <c r="CI183" s="252"/>
      <c r="CJ183" s="252"/>
      <c r="CK183" s="252"/>
      <c r="CL183" s="252"/>
      <c r="CM183" s="252"/>
      <c r="CN183" s="252"/>
      <c r="CO183" s="252"/>
      <c r="CP183" s="252"/>
      <c r="CQ183" s="252"/>
      <c r="CR183" s="252"/>
      <c r="CS183" s="252"/>
      <c r="CT183" s="252"/>
      <c r="CU183" s="252"/>
      <c r="CV183" s="252"/>
      <c r="CW183" s="252"/>
      <c r="CX183" s="252"/>
      <c r="CY183" s="252"/>
      <c r="CZ183" s="252"/>
      <c r="DA183" s="252"/>
      <c r="DB183" s="252"/>
      <c r="DC183" s="252"/>
      <c r="DD183" s="252"/>
      <c r="DE183" s="252"/>
      <c r="DF183" s="252"/>
      <c r="DG183" s="252"/>
      <c r="DH183" s="252"/>
      <c r="DI183" s="252"/>
      <c r="DJ183" s="252"/>
      <c r="DK183" s="252"/>
      <c r="DL183" s="252"/>
      <c r="DM183" s="252"/>
      <c r="DN183" s="252"/>
      <c r="DO183" s="252"/>
      <c r="DP183" s="252"/>
      <c r="DQ183" s="252"/>
      <c r="DR183" s="252"/>
      <c r="DS183" s="252"/>
      <c r="DT183" s="252"/>
      <c r="DU183" s="252"/>
      <c r="DV183" s="252"/>
      <c r="DW183" s="252"/>
      <c r="DX183" s="252"/>
      <c r="DY183" s="252"/>
      <c r="DZ183" s="252"/>
      <c r="EA183" s="252"/>
      <c r="EB183" s="252"/>
      <c r="EC183" s="252"/>
      <c r="ED183" s="252"/>
      <c r="EE183" s="252"/>
      <c r="EF183" s="252"/>
      <c r="EG183" s="252"/>
      <c r="EH183" s="252"/>
      <c r="EI183" s="252"/>
      <c r="EJ183" s="252"/>
      <c r="EK183" s="252"/>
      <c r="EL183" s="252"/>
      <c r="EM183" s="252"/>
      <c r="EN183" s="252"/>
      <c r="EO183" s="252"/>
      <c r="EP183" s="252"/>
      <c r="EQ183" s="252"/>
      <c r="ER183" s="252"/>
      <c r="ES183" s="252"/>
      <c r="ET183" s="252"/>
      <c r="EU183" s="252"/>
      <c r="EV183" s="252"/>
      <c r="EW183" s="252"/>
      <c r="EX183" s="252"/>
      <c r="EY183" s="252"/>
      <c r="EZ183" s="252"/>
      <c r="FA183" s="252"/>
      <c r="FB183" s="252"/>
      <c r="FC183" s="252"/>
      <c r="FD183" s="252"/>
      <c r="FE183" s="252"/>
      <c r="FF183" s="252"/>
      <c r="FG183" s="252"/>
      <c r="FH183" s="252"/>
      <c r="FI183" s="252"/>
      <c r="FJ183" s="252"/>
      <c r="FK183" s="252"/>
      <c r="FL183" s="252"/>
      <c r="FM183" s="252"/>
      <c r="FN183" s="252"/>
      <c r="FO183" s="252"/>
      <c r="FP183" s="252"/>
      <c r="FQ183" s="252"/>
      <c r="FR183" s="252"/>
      <c r="FS183" s="252"/>
      <c r="FT183" s="252"/>
      <c r="FU183" s="252"/>
      <c r="FV183" s="252"/>
      <c r="FW183" s="252"/>
      <c r="FX183" s="252"/>
      <c r="FY183" s="252"/>
      <c r="FZ183" s="252"/>
      <c r="GA183" s="252"/>
      <c r="GB183" s="252"/>
      <c r="GC183" s="252"/>
      <c r="GD183" s="252"/>
      <c r="GE183" s="252"/>
      <c r="GF183" s="252"/>
      <c r="GG183" s="252"/>
      <c r="GH183" s="252"/>
      <c r="GI183" s="252"/>
      <c r="GJ183" s="252"/>
      <c r="GK183" s="252"/>
      <c r="GL183" s="252"/>
      <c r="GM183" s="252"/>
      <c r="GN183" s="252"/>
      <c r="GO183" s="252"/>
      <c r="GP183" s="252"/>
      <c r="GQ183" s="252"/>
      <c r="GR183" s="252"/>
      <c r="GS183" s="252"/>
      <c r="GT183" s="252"/>
      <c r="GU183" s="252"/>
      <c r="GV183" s="252"/>
      <c r="GW183" s="252"/>
      <c r="GX183" s="252"/>
      <c r="GY183" s="252"/>
      <c r="GZ183" s="252"/>
      <c r="HA183" s="252"/>
      <c r="HB183" s="252"/>
      <c r="HC183" s="252"/>
      <c r="HD183" s="252"/>
      <c r="HE183" s="252"/>
      <c r="HF183" s="252"/>
      <c r="HG183" s="252"/>
      <c r="HH183" s="252"/>
    </row>
    <row r="184" spans="1:216" s="272" customFormat="1">
      <c r="A184" s="252"/>
      <c r="B184" s="288"/>
      <c r="C184" s="289"/>
      <c r="D184" s="289"/>
      <c r="E184" s="289"/>
      <c r="F184" s="290"/>
      <c r="G184" s="290"/>
      <c r="H184" s="290"/>
      <c r="I184" s="290"/>
      <c r="J184" s="290"/>
      <c r="K184" s="291"/>
      <c r="L184" s="291"/>
      <c r="M184" s="291"/>
      <c r="N184" s="291"/>
      <c r="O184" s="291"/>
      <c r="P184" s="252"/>
      <c r="Q184" s="252"/>
      <c r="R184" s="252"/>
      <c r="S184" s="252"/>
      <c r="T184" s="252"/>
      <c r="U184" s="252"/>
      <c r="V184" s="252"/>
      <c r="W184" s="252"/>
      <c r="X184" s="252"/>
      <c r="Y184" s="252"/>
      <c r="Z184" s="252"/>
      <c r="AA184" s="252"/>
      <c r="AB184" s="252"/>
      <c r="AC184" s="252"/>
      <c r="AD184" s="252"/>
      <c r="AE184" s="252"/>
      <c r="AF184" s="252"/>
      <c r="AG184" s="252"/>
      <c r="AH184" s="252"/>
      <c r="AI184" s="252"/>
      <c r="AJ184" s="252"/>
      <c r="AK184" s="252"/>
      <c r="AL184" s="252"/>
      <c r="AM184" s="252"/>
      <c r="AN184" s="252"/>
      <c r="AO184" s="252"/>
      <c r="AP184" s="252"/>
      <c r="AQ184" s="252"/>
      <c r="AR184" s="252"/>
      <c r="AS184" s="252"/>
      <c r="AT184" s="252"/>
      <c r="AU184" s="252"/>
      <c r="AV184" s="252"/>
      <c r="AW184" s="252"/>
      <c r="AX184" s="252"/>
      <c r="AY184" s="252"/>
      <c r="AZ184" s="252"/>
      <c r="BA184" s="252"/>
      <c r="BB184" s="252"/>
      <c r="BC184" s="252"/>
      <c r="BD184" s="252"/>
      <c r="BE184" s="252"/>
      <c r="BF184" s="252"/>
      <c r="BG184" s="252"/>
      <c r="BH184" s="252"/>
      <c r="BI184" s="252"/>
      <c r="BJ184" s="252"/>
      <c r="BK184" s="252"/>
      <c r="BL184" s="252"/>
      <c r="BM184" s="252"/>
      <c r="BN184" s="252"/>
      <c r="BO184" s="252"/>
      <c r="BP184" s="252"/>
      <c r="BQ184" s="252"/>
      <c r="BR184" s="252"/>
      <c r="BS184" s="252"/>
      <c r="BT184" s="252"/>
      <c r="BU184" s="252"/>
      <c r="BV184" s="252"/>
      <c r="BW184" s="252"/>
      <c r="BX184" s="252"/>
      <c r="BY184" s="252"/>
      <c r="BZ184" s="252"/>
      <c r="CA184" s="252"/>
      <c r="CB184" s="252"/>
      <c r="CC184" s="252"/>
      <c r="CD184" s="252"/>
      <c r="CE184" s="252"/>
      <c r="CF184" s="252"/>
      <c r="CG184" s="252"/>
      <c r="CH184" s="252"/>
      <c r="CI184" s="252"/>
      <c r="CJ184" s="252"/>
      <c r="CK184" s="252"/>
      <c r="CL184" s="252"/>
      <c r="CM184" s="252"/>
      <c r="CN184" s="252"/>
      <c r="CO184" s="252"/>
      <c r="CP184" s="252"/>
      <c r="CQ184" s="252"/>
      <c r="CR184" s="252"/>
      <c r="CS184" s="252"/>
      <c r="CT184" s="252"/>
      <c r="CU184" s="252"/>
      <c r="CV184" s="252"/>
      <c r="CW184" s="252"/>
      <c r="CX184" s="252"/>
      <c r="CY184" s="252"/>
      <c r="CZ184" s="252"/>
      <c r="DA184" s="252"/>
      <c r="DB184" s="252"/>
      <c r="DC184" s="252"/>
      <c r="DD184" s="252"/>
      <c r="DE184" s="252"/>
      <c r="DF184" s="252"/>
      <c r="DG184" s="252"/>
      <c r="DH184" s="252"/>
      <c r="DI184" s="252"/>
      <c r="DJ184" s="252"/>
      <c r="DK184" s="252"/>
      <c r="DL184" s="252"/>
      <c r="DM184" s="252"/>
      <c r="DN184" s="252"/>
      <c r="DO184" s="252"/>
      <c r="DP184" s="252"/>
      <c r="DQ184" s="252"/>
      <c r="DR184" s="252"/>
      <c r="DS184" s="252"/>
      <c r="DT184" s="252"/>
      <c r="DU184" s="252"/>
      <c r="DV184" s="252"/>
      <c r="DW184" s="252"/>
      <c r="DX184" s="252"/>
      <c r="DY184" s="252"/>
      <c r="DZ184" s="252"/>
      <c r="EA184" s="252"/>
      <c r="EB184" s="252"/>
      <c r="EC184" s="252"/>
      <c r="ED184" s="252"/>
      <c r="EE184" s="252"/>
      <c r="EF184" s="252"/>
      <c r="EG184" s="252"/>
      <c r="EH184" s="252"/>
      <c r="EI184" s="252"/>
      <c r="EJ184" s="252"/>
      <c r="EK184" s="252"/>
      <c r="EL184" s="252"/>
      <c r="EM184" s="252"/>
      <c r="EN184" s="252"/>
      <c r="EO184" s="252"/>
      <c r="EP184" s="252"/>
      <c r="EQ184" s="252"/>
      <c r="ER184" s="252"/>
      <c r="ES184" s="252"/>
      <c r="ET184" s="252"/>
      <c r="EU184" s="252"/>
      <c r="EV184" s="252"/>
      <c r="EW184" s="252"/>
      <c r="EX184" s="252"/>
      <c r="EY184" s="252"/>
      <c r="EZ184" s="252"/>
      <c r="FA184" s="252"/>
      <c r="FB184" s="252"/>
      <c r="FC184" s="252"/>
      <c r="FD184" s="252"/>
      <c r="FE184" s="252"/>
      <c r="FF184" s="252"/>
      <c r="FG184" s="252"/>
      <c r="FH184" s="252"/>
      <c r="FI184" s="252"/>
      <c r="FJ184" s="252"/>
      <c r="FK184" s="252"/>
      <c r="FL184" s="252"/>
      <c r="FM184" s="252"/>
      <c r="FN184" s="252"/>
      <c r="FO184" s="252"/>
      <c r="FP184" s="252"/>
      <c r="FQ184" s="252"/>
      <c r="FR184" s="252"/>
      <c r="FS184" s="252"/>
      <c r="FT184" s="252"/>
      <c r="FU184" s="252"/>
      <c r="FV184" s="252"/>
      <c r="FW184" s="252"/>
      <c r="FX184" s="252"/>
      <c r="FY184" s="252"/>
      <c r="FZ184" s="252"/>
      <c r="GA184" s="252"/>
      <c r="GB184" s="252"/>
      <c r="GC184" s="252"/>
      <c r="GD184" s="252"/>
      <c r="GE184" s="252"/>
      <c r="GF184" s="252"/>
      <c r="GG184" s="252"/>
      <c r="GH184" s="252"/>
      <c r="GI184" s="252"/>
      <c r="GJ184" s="252"/>
      <c r="GK184" s="252"/>
      <c r="GL184" s="252"/>
      <c r="GM184" s="252"/>
      <c r="GN184" s="252"/>
      <c r="GO184" s="252"/>
      <c r="GP184" s="252"/>
      <c r="GQ184" s="252"/>
      <c r="GR184" s="252"/>
      <c r="GS184" s="252"/>
      <c r="GT184" s="252"/>
      <c r="GU184" s="252"/>
      <c r="GV184" s="252"/>
      <c r="GW184" s="252"/>
      <c r="GX184" s="252"/>
      <c r="GY184" s="252"/>
      <c r="GZ184" s="252"/>
      <c r="HA184" s="252"/>
      <c r="HB184" s="252"/>
      <c r="HC184" s="252"/>
      <c r="HD184" s="252"/>
      <c r="HE184" s="252"/>
      <c r="HF184" s="252"/>
      <c r="HG184" s="252"/>
      <c r="HH184" s="252"/>
    </row>
    <row r="185" spans="1:216" s="272" customFormat="1">
      <c r="A185" s="252"/>
      <c r="B185" s="288"/>
      <c r="C185" s="289"/>
      <c r="D185" s="289"/>
      <c r="E185" s="289"/>
      <c r="F185" s="290"/>
      <c r="G185" s="290"/>
      <c r="H185" s="290"/>
      <c r="I185" s="290"/>
      <c r="J185" s="290"/>
      <c r="K185" s="291"/>
      <c r="L185" s="291"/>
      <c r="M185" s="291"/>
      <c r="N185" s="291"/>
      <c r="O185" s="291"/>
      <c r="P185" s="252"/>
      <c r="Q185" s="252"/>
      <c r="R185" s="252"/>
      <c r="S185" s="252"/>
      <c r="T185" s="252"/>
      <c r="U185" s="252"/>
      <c r="V185" s="252"/>
      <c r="W185" s="252"/>
      <c r="X185" s="252"/>
      <c r="Y185" s="252"/>
      <c r="Z185" s="252"/>
      <c r="AA185" s="252"/>
      <c r="AB185" s="252"/>
      <c r="AC185" s="252"/>
      <c r="AD185" s="252"/>
      <c r="AE185" s="252"/>
      <c r="AF185" s="252"/>
      <c r="AG185" s="252"/>
      <c r="AH185" s="252"/>
      <c r="AI185" s="252"/>
      <c r="AJ185" s="252"/>
      <c r="AK185" s="252"/>
      <c r="AL185" s="252"/>
      <c r="AM185" s="252"/>
      <c r="AN185" s="252"/>
      <c r="AO185" s="252"/>
      <c r="AP185" s="252"/>
      <c r="AQ185" s="252"/>
      <c r="AR185" s="252"/>
      <c r="AS185" s="252"/>
      <c r="AT185" s="252"/>
      <c r="AU185" s="252"/>
      <c r="AV185" s="252"/>
      <c r="AW185" s="252"/>
      <c r="AX185" s="252"/>
      <c r="AY185" s="252"/>
      <c r="AZ185" s="252"/>
      <c r="BA185" s="252"/>
      <c r="BB185" s="252"/>
      <c r="BC185" s="252"/>
      <c r="BD185" s="252"/>
      <c r="BE185" s="252"/>
      <c r="BF185" s="252"/>
      <c r="BG185" s="252"/>
      <c r="BH185" s="252"/>
      <c r="BI185" s="252"/>
      <c r="BJ185" s="252"/>
      <c r="BK185" s="252"/>
      <c r="BL185" s="252"/>
      <c r="BM185" s="252"/>
      <c r="BN185" s="252"/>
      <c r="BO185" s="252"/>
      <c r="BP185" s="252"/>
      <c r="BQ185" s="252"/>
      <c r="BR185" s="252"/>
      <c r="BS185" s="252"/>
      <c r="BT185" s="252"/>
      <c r="BU185" s="252"/>
      <c r="BV185" s="252"/>
      <c r="BW185" s="252"/>
      <c r="BX185" s="252"/>
      <c r="BY185" s="252"/>
      <c r="BZ185" s="252"/>
      <c r="CA185" s="252"/>
      <c r="CB185" s="252"/>
      <c r="CC185" s="252"/>
      <c r="CD185" s="252"/>
      <c r="CE185" s="252"/>
      <c r="CF185" s="252"/>
      <c r="CG185" s="252"/>
      <c r="CH185" s="252"/>
      <c r="CI185" s="252"/>
      <c r="CJ185" s="252"/>
      <c r="CK185" s="252"/>
      <c r="CL185" s="252"/>
      <c r="CM185" s="252"/>
      <c r="CN185" s="252"/>
      <c r="CO185" s="252"/>
      <c r="CP185" s="252"/>
      <c r="CQ185" s="252"/>
      <c r="CR185" s="252"/>
      <c r="CS185" s="252"/>
      <c r="CT185" s="252"/>
      <c r="CU185" s="252"/>
      <c r="CV185" s="252"/>
      <c r="CW185" s="252"/>
      <c r="CX185" s="252"/>
      <c r="CY185" s="252"/>
      <c r="CZ185" s="252"/>
      <c r="DA185" s="252"/>
      <c r="DB185" s="252"/>
      <c r="DC185" s="252"/>
      <c r="DD185" s="252"/>
      <c r="DE185" s="252"/>
      <c r="DF185" s="252"/>
      <c r="DG185" s="252"/>
      <c r="DH185" s="252"/>
      <c r="DI185" s="252"/>
      <c r="DJ185" s="252"/>
      <c r="DK185" s="252"/>
      <c r="DL185" s="252"/>
      <c r="DM185" s="252"/>
      <c r="DN185" s="252"/>
      <c r="DO185" s="252"/>
      <c r="DP185" s="252"/>
      <c r="DQ185" s="252"/>
      <c r="DR185" s="252"/>
      <c r="DS185" s="252"/>
      <c r="DT185" s="252"/>
      <c r="DU185" s="252"/>
      <c r="DV185" s="252"/>
      <c r="DW185" s="252"/>
      <c r="DX185" s="252"/>
      <c r="DY185" s="252"/>
      <c r="DZ185" s="252"/>
      <c r="EA185" s="252"/>
      <c r="EB185" s="252"/>
      <c r="EC185" s="252"/>
      <c r="ED185" s="252"/>
      <c r="EE185" s="252"/>
      <c r="EF185" s="252"/>
      <c r="EG185" s="252"/>
      <c r="EH185" s="252"/>
      <c r="EI185" s="252"/>
      <c r="EJ185" s="252"/>
      <c r="EK185" s="252"/>
      <c r="EL185" s="252"/>
      <c r="EM185" s="252"/>
      <c r="EN185" s="252"/>
      <c r="EO185" s="252"/>
      <c r="EP185" s="252"/>
      <c r="EQ185" s="252"/>
      <c r="ER185" s="252"/>
      <c r="ES185" s="252"/>
      <c r="ET185" s="252"/>
      <c r="EU185" s="252"/>
      <c r="EV185" s="252"/>
      <c r="EW185" s="252"/>
      <c r="EX185" s="252"/>
      <c r="EY185" s="252"/>
      <c r="EZ185" s="252"/>
      <c r="FA185" s="252"/>
      <c r="FB185" s="252"/>
      <c r="FC185" s="252"/>
      <c r="FD185" s="252"/>
      <c r="FE185" s="252"/>
      <c r="FF185" s="252"/>
      <c r="FG185" s="252"/>
      <c r="FH185" s="252"/>
      <c r="FI185" s="252"/>
      <c r="FJ185" s="252"/>
      <c r="FK185" s="252"/>
      <c r="FL185" s="252"/>
      <c r="FM185" s="252"/>
      <c r="FN185" s="252"/>
      <c r="FO185" s="252"/>
      <c r="FP185" s="252"/>
      <c r="FQ185" s="252"/>
      <c r="FR185" s="252"/>
      <c r="FS185" s="252"/>
      <c r="FT185" s="252"/>
      <c r="FU185" s="252"/>
      <c r="FV185" s="252"/>
      <c r="FW185" s="252"/>
      <c r="FX185" s="252"/>
      <c r="FY185" s="252"/>
      <c r="FZ185" s="252"/>
      <c r="GA185" s="252"/>
      <c r="GB185" s="252"/>
      <c r="GC185" s="252"/>
      <c r="GD185" s="252"/>
      <c r="GE185" s="252"/>
      <c r="GF185" s="252"/>
      <c r="GG185" s="252"/>
      <c r="GH185" s="252"/>
      <c r="GI185" s="252"/>
      <c r="GJ185" s="252"/>
      <c r="GK185" s="252"/>
      <c r="GL185" s="252"/>
      <c r="GM185" s="252"/>
      <c r="GN185" s="252"/>
      <c r="GO185" s="252"/>
      <c r="GP185" s="252"/>
      <c r="GQ185" s="252"/>
      <c r="GR185" s="252"/>
      <c r="GS185" s="252"/>
      <c r="GT185" s="252"/>
      <c r="GU185" s="252"/>
      <c r="GV185" s="252"/>
      <c r="GW185" s="252"/>
      <c r="GX185" s="252"/>
      <c r="GY185" s="252"/>
      <c r="GZ185" s="252"/>
      <c r="HA185" s="252"/>
      <c r="HB185" s="252"/>
      <c r="HC185" s="252"/>
      <c r="HD185" s="252"/>
      <c r="HE185" s="252"/>
      <c r="HF185" s="252"/>
      <c r="HG185" s="252"/>
      <c r="HH185" s="252"/>
    </row>
    <row r="186" spans="1:216" s="272" customFormat="1">
      <c r="A186" s="252"/>
      <c r="B186" s="288"/>
      <c r="C186" s="289"/>
      <c r="D186" s="289"/>
      <c r="E186" s="289"/>
      <c r="F186" s="290"/>
      <c r="G186" s="290"/>
      <c r="H186" s="290"/>
      <c r="I186" s="290"/>
      <c r="J186" s="290"/>
      <c r="K186" s="291"/>
      <c r="L186" s="291"/>
      <c r="M186" s="291"/>
      <c r="N186" s="291"/>
      <c r="O186" s="291"/>
      <c r="P186" s="252"/>
      <c r="Q186" s="252"/>
      <c r="R186" s="252"/>
      <c r="S186" s="252"/>
      <c r="T186" s="252"/>
      <c r="U186" s="252"/>
      <c r="V186" s="252"/>
      <c r="W186" s="252"/>
      <c r="X186" s="252"/>
      <c r="Y186" s="252"/>
      <c r="Z186" s="252"/>
      <c r="AA186" s="252"/>
      <c r="AB186" s="252"/>
      <c r="AC186" s="252"/>
      <c r="AD186" s="252"/>
      <c r="AE186" s="252"/>
      <c r="AF186" s="252"/>
      <c r="AG186" s="252"/>
      <c r="AH186" s="252"/>
      <c r="AI186" s="252"/>
      <c r="AJ186" s="252"/>
      <c r="AK186" s="252"/>
      <c r="AL186" s="252"/>
      <c r="AM186" s="252"/>
      <c r="AN186" s="252"/>
      <c r="AO186" s="252"/>
      <c r="AP186" s="252"/>
      <c r="AQ186" s="252"/>
      <c r="AR186" s="252"/>
      <c r="AS186" s="252"/>
      <c r="AT186" s="252"/>
      <c r="AU186" s="252"/>
      <c r="AV186" s="252"/>
      <c r="AW186" s="252"/>
      <c r="AX186" s="252"/>
      <c r="AY186" s="252"/>
      <c r="AZ186" s="252"/>
      <c r="BA186" s="252"/>
      <c r="BB186" s="252"/>
      <c r="BC186" s="252"/>
      <c r="BD186" s="252"/>
      <c r="BE186" s="252"/>
      <c r="BF186" s="252"/>
      <c r="BG186" s="252"/>
      <c r="BH186" s="252"/>
      <c r="BI186" s="252"/>
      <c r="BJ186" s="252"/>
      <c r="BK186" s="252"/>
      <c r="BL186" s="252"/>
      <c r="BM186" s="252"/>
      <c r="BN186" s="252"/>
      <c r="BO186" s="252"/>
      <c r="BP186" s="252"/>
      <c r="BQ186" s="252"/>
      <c r="BR186" s="252"/>
      <c r="BS186" s="252"/>
      <c r="BT186" s="252"/>
      <c r="BU186" s="252"/>
      <c r="BV186" s="252"/>
      <c r="BW186" s="252"/>
      <c r="BX186" s="252"/>
      <c r="BY186" s="252"/>
      <c r="BZ186" s="252"/>
      <c r="CA186" s="252"/>
      <c r="CB186" s="252"/>
      <c r="CC186" s="252"/>
      <c r="CD186" s="252"/>
      <c r="CE186" s="252"/>
      <c r="CF186" s="252"/>
      <c r="CG186" s="252"/>
      <c r="CH186" s="252"/>
      <c r="CI186" s="252"/>
      <c r="CJ186" s="252"/>
      <c r="CK186" s="252"/>
      <c r="CL186" s="252"/>
      <c r="CM186" s="252"/>
      <c r="CN186" s="252"/>
      <c r="CO186" s="252"/>
      <c r="CP186" s="252"/>
      <c r="CQ186" s="252"/>
      <c r="CR186" s="252"/>
      <c r="CS186" s="252"/>
      <c r="CT186" s="252"/>
      <c r="CU186" s="252"/>
      <c r="CV186" s="252"/>
      <c r="CW186" s="252"/>
      <c r="CX186" s="252"/>
      <c r="CY186" s="252"/>
      <c r="CZ186" s="252"/>
      <c r="DA186" s="252"/>
      <c r="DB186" s="252"/>
      <c r="DC186" s="252"/>
      <c r="DD186" s="252"/>
      <c r="DE186" s="252"/>
      <c r="DF186" s="252"/>
      <c r="DG186" s="252"/>
      <c r="DH186" s="252"/>
      <c r="DI186" s="252"/>
      <c r="DJ186" s="252"/>
      <c r="DK186" s="252"/>
      <c r="DL186" s="252"/>
      <c r="DM186" s="252"/>
      <c r="DN186" s="252"/>
      <c r="DO186" s="252"/>
      <c r="DP186" s="252"/>
      <c r="DQ186" s="252"/>
      <c r="DR186" s="252"/>
      <c r="DS186" s="252"/>
      <c r="DT186" s="252"/>
      <c r="DU186" s="252"/>
      <c r="DV186" s="252"/>
      <c r="DW186" s="252"/>
      <c r="DX186" s="252"/>
      <c r="DY186" s="252"/>
      <c r="DZ186" s="252"/>
      <c r="EA186" s="252"/>
      <c r="EB186" s="252"/>
      <c r="EC186" s="252"/>
      <c r="ED186" s="252"/>
      <c r="EE186" s="252"/>
      <c r="EF186" s="252"/>
      <c r="EG186" s="252"/>
      <c r="EH186" s="252"/>
      <c r="EI186" s="252"/>
      <c r="EJ186" s="252"/>
      <c r="EK186" s="252"/>
      <c r="EL186" s="252"/>
      <c r="EM186" s="252"/>
      <c r="EN186" s="252"/>
      <c r="EO186" s="252"/>
      <c r="EP186" s="252"/>
      <c r="EQ186" s="252"/>
      <c r="ER186" s="252"/>
      <c r="ES186" s="252"/>
      <c r="ET186" s="252"/>
      <c r="EU186" s="252"/>
      <c r="EV186" s="252"/>
      <c r="EW186" s="252"/>
      <c r="EX186" s="252"/>
      <c r="EY186" s="252"/>
      <c r="EZ186" s="252"/>
      <c r="FA186" s="252"/>
      <c r="FB186" s="252"/>
      <c r="FC186" s="252"/>
      <c r="FD186" s="252"/>
      <c r="FE186" s="252"/>
      <c r="FF186" s="252"/>
      <c r="FG186" s="252"/>
      <c r="FH186" s="252"/>
      <c r="FI186" s="252"/>
      <c r="FJ186" s="252"/>
      <c r="FK186" s="252"/>
      <c r="FL186" s="252"/>
      <c r="FM186" s="252"/>
      <c r="FN186" s="252"/>
      <c r="FO186" s="252"/>
      <c r="FP186" s="252"/>
      <c r="FQ186" s="252"/>
      <c r="FR186" s="252"/>
      <c r="FS186" s="252"/>
      <c r="FT186" s="252"/>
      <c r="FU186" s="252"/>
      <c r="FV186" s="252"/>
      <c r="FW186" s="252"/>
      <c r="FX186" s="252"/>
      <c r="FY186" s="252"/>
      <c r="FZ186" s="252"/>
      <c r="GA186" s="252"/>
      <c r="GB186" s="252"/>
      <c r="GC186" s="252"/>
      <c r="GD186" s="252"/>
      <c r="GE186" s="252"/>
      <c r="GF186" s="252"/>
      <c r="GG186" s="252"/>
      <c r="GH186" s="252"/>
      <c r="GI186" s="252"/>
      <c r="GJ186" s="252"/>
      <c r="GK186" s="252"/>
      <c r="GL186" s="252"/>
      <c r="GM186" s="252"/>
      <c r="GN186" s="252"/>
      <c r="GO186" s="252"/>
      <c r="GP186" s="252"/>
      <c r="GQ186" s="252"/>
      <c r="GR186" s="252"/>
      <c r="GS186" s="252"/>
      <c r="GT186" s="252"/>
      <c r="GU186" s="252"/>
      <c r="GV186" s="252"/>
      <c r="GW186" s="252"/>
      <c r="GX186" s="252"/>
      <c r="GY186" s="252"/>
      <c r="GZ186" s="252"/>
      <c r="HA186" s="252"/>
      <c r="HB186" s="252"/>
      <c r="HC186" s="252"/>
      <c r="HD186" s="252"/>
      <c r="HE186" s="252"/>
      <c r="HF186" s="252"/>
      <c r="HG186" s="252"/>
      <c r="HH186" s="252"/>
    </row>
    <row r="187" spans="1:216" s="272" customFormat="1">
      <c r="A187" s="252"/>
      <c r="B187" s="288"/>
      <c r="C187" s="289"/>
      <c r="D187" s="289"/>
      <c r="E187" s="289"/>
      <c r="F187" s="290"/>
      <c r="G187" s="290"/>
      <c r="H187" s="290"/>
      <c r="I187" s="290"/>
      <c r="J187" s="290"/>
      <c r="K187" s="291"/>
      <c r="L187" s="291"/>
      <c r="M187" s="291"/>
      <c r="N187" s="291"/>
      <c r="O187" s="291"/>
      <c r="P187" s="252"/>
      <c r="Q187" s="252"/>
      <c r="R187" s="252"/>
      <c r="S187" s="252"/>
      <c r="T187" s="252"/>
      <c r="U187" s="252"/>
      <c r="V187" s="252"/>
      <c r="W187" s="252"/>
      <c r="X187" s="252"/>
      <c r="Y187" s="252"/>
      <c r="Z187" s="252"/>
      <c r="AA187" s="252"/>
      <c r="AB187" s="252"/>
      <c r="AC187" s="252"/>
      <c r="AD187" s="252"/>
      <c r="AE187" s="252"/>
      <c r="AF187" s="252"/>
      <c r="AG187" s="252"/>
      <c r="AH187" s="252"/>
      <c r="AI187" s="252"/>
      <c r="AJ187" s="252"/>
      <c r="AK187" s="252"/>
      <c r="AL187" s="252"/>
      <c r="AM187" s="252"/>
      <c r="AN187" s="252"/>
      <c r="AO187" s="252"/>
      <c r="AP187" s="252"/>
      <c r="AQ187" s="252"/>
      <c r="AR187" s="252"/>
      <c r="AS187" s="252"/>
      <c r="AT187" s="252"/>
      <c r="AU187" s="252"/>
      <c r="AV187" s="252"/>
      <c r="AW187" s="252"/>
      <c r="AX187" s="252"/>
      <c r="AY187" s="252"/>
      <c r="AZ187" s="252"/>
      <c r="BA187" s="252"/>
      <c r="BB187" s="252"/>
      <c r="BC187" s="252"/>
      <c r="BD187" s="252"/>
      <c r="BE187" s="252"/>
      <c r="BF187" s="252"/>
      <c r="BG187" s="252"/>
      <c r="BH187" s="252"/>
      <c r="BI187" s="252"/>
      <c r="BJ187" s="252"/>
      <c r="BK187" s="252"/>
      <c r="BL187" s="252"/>
      <c r="BM187" s="252"/>
      <c r="BN187" s="252"/>
      <c r="BO187" s="252"/>
      <c r="BP187" s="252"/>
      <c r="BQ187" s="252"/>
      <c r="BR187" s="252"/>
      <c r="BS187" s="252"/>
      <c r="BT187" s="252"/>
      <c r="BU187" s="252"/>
      <c r="BV187" s="252"/>
      <c r="BW187" s="252"/>
      <c r="BX187" s="252"/>
      <c r="BY187" s="252"/>
      <c r="BZ187" s="252"/>
      <c r="CA187" s="252"/>
      <c r="CB187" s="252"/>
      <c r="CC187" s="252"/>
      <c r="CD187" s="252"/>
      <c r="CE187" s="252"/>
      <c r="CF187" s="252"/>
      <c r="CG187" s="252"/>
      <c r="CH187" s="252"/>
      <c r="CI187" s="252"/>
      <c r="CJ187" s="252"/>
      <c r="CK187" s="252"/>
      <c r="CL187" s="252"/>
      <c r="CM187" s="252"/>
      <c r="CN187" s="252"/>
      <c r="CO187" s="252"/>
      <c r="CP187" s="252"/>
      <c r="CQ187" s="252"/>
      <c r="CR187" s="252"/>
      <c r="CS187" s="252"/>
      <c r="CT187" s="252"/>
      <c r="CU187" s="252"/>
      <c r="CV187" s="252"/>
      <c r="CW187" s="252"/>
      <c r="CX187" s="252"/>
      <c r="CY187" s="252"/>
      <c r="CZ187" s="252"/>
      <c r="DA187" s="252"/>
      <c r="DB187" s="252"/>
      <c r="DC187" s="252"/>
      <c r="DD187" s="252"/>
      <c r="DE187" s="252"/>
      <c r="DF187" s="252"/>
      <c r="DG187" s="252"/>
      <c r="DH187" s="252"/>
      <c r="DI187" s="252"/>
      <c r="DJ187" s="252"/>
      <c r="DK187" s="252"/>
      <c r="DL187" s="252"/>
      <c r="DM187" s="252"/>
      <c r="DN187" s="252"/>
      <c r="DO187" s="252"/>
      <c r="DP187" s="252"/>
      <c r="DQ187" s="252"/>
      <c r="DR187" s="252"/>
      <c r="DS187" s="252"/>
      <c r="DT187" s="252"/>
      <c r="DU187" s="252"/>
      <c r="DV187" s="252"/>
      <c r="DW187" s="252"/>
      <c r="DX187" s="252"/>
      <c r="DY187" s="252"/>
      <c r="DZ187" s="252"/>
      <c r="EA187" s="252"/>
      <c r="EB187" s="252"/>
      <c r="EC187" s="252"/>
      <c r="ED187" s="252"/>
      <c r="EE187" s="252"/>
      <c r="EF187" s="252"/>
      <c r="EG187" s="252"/>
      <c r="EH187" s="252"/>
      <c r="EI187" s="252"/>
      <c r="EJ187" s="252"/>
      <c r="EK187" s="252"/>
      <c r="EL187" s="252"/>
      <c r="EM187" s="252"/>
      <c r="EN187" s="252"/>
      <c r="EO187" s="252"/>
      <c r="EP187" s="252"/>
      <c r="EQ187" s="252"/>
      <c r="ER187" s="252"/>
      <c r="ES187" s="252"/>
      <c r="ET187" s="252"/>
      <c r="EU187" s="252"/>
      <c r="EV187" s="252"/>
      <c r="EW187" s="252"/>
      <c r="EX187" s="252"/>
      <c r="EY187" s="252"/>
      <c r="EZ187" s="252"/>
      <c r="FA187" s="252"/>
      <c r="FB187" s="252"/>
      <c r="FC187" s="252"/>
      <c r="FD187" s="252"/>
      <c r="FE187" s="252"/>
      <c r="FF187" s="252"/>
      <c r="FG187" s="252"/>
      <c r="FH187" s="252"/>
      <c r="FI187" s="252"/>
      <c r="FJ187" s="252"/>
      <c r="FK187" s="252"/>
      <c r="FL187" s="252"/>
      <c r="FM187" s="252"/>
      <c r="FN187" s="252"/>
      <c r="FO187" s="252"/>
      <c r="FP187" s="252"/>
      <c r="FQ187" s="252"/>
      <c r="FR187" s="252"/>
      <c r="FS187" s="252"/>
      <c r="FT187" s="252"/>
      <c r="FU187" s="252"/>
      <c r="FV187" s="252"/>
      <c r="FW187" s="252"/>
      <c r="FX187" s="252"/>
      <c r="FY187" s="252"/>
      <c r="FZ187" s="252"/>
      <c r="GA187" s="252"/>
      <c r="GB187" s="252"/>
      <c r="GC187" s="252"/>
      <c r="GD187" s="252"/>
      <c r="GE187" s="252"/>
      <c r="GF187" s="252"/>
      <c r="GG187" s="252"/>
      <c r="GH187" s="252"/>
      <c r="GI187" s="252"/>
      <c r="GJ187" s="252"/>
      <c r="GK187" s="252"/>
      <c r="GL187" s="252"/>
      <c r="GM187" s="252"/>
      <c r="GN187" s="252"/>
      <c r="GO187" s="252"/>
      <c r="GP187" s="252"/>
      <c r="GQ187" s="252"/>
      <c r="GR187" s="252"/>
      <c r="GS187" s="252"/>
      <c r="GT187" s="252"/>
      <c r="GU187" s="252"/>
      <c r="GV187" s="252"/>
      <c r="GW187" s="252"/>
      <c r="GX187" s="252"/>
      <c r="GY187" s="252"/>
      <c r="GZ187" s="252"/>
      <c r="HA187" s="252"/>
      <c r="HB187" s="252"/>
      <c r="HC187" s="252"/>
      <c r="HD187" s="252"/>
      <c r="HE187" s="252"/>
      <c r="HF187" s="252"/>
      <c r="HG187" s="252"/>
      <c r="HH187" s="252"/>
    </row>
    <row r="188" spans="1:216" s="272" customFormat="1">
      <c r="A188" s="252"/>
      <c r="B188" s="288"/>
      <c r="C188" s="289"/>
      <c r="D188" s="289"/>
      <c r="E188" s="289"/>
      <c r="F188" s="290"/>
      <c r="G188" s="290"/>
      <c r="H188" s="290"/>
      <c r="I188" s="290"/>
      <c r="J188" s="290"/>
      <c r="K188" s="291"/>
      <c r="L188" s="291"/>
      <c r="M188" s="291"/>
      <c r="N188" s="291"/>
      <c r="O188" s="291"/>
      <c r="P188" s="252"/>
      <c r="Q188" s="252"/>
      <c r="R188" s="252"/>
      <c r="S188" s="252"/>
      <c r="T188" s="252"/>
      <c r="U188" s="252"/>
      <c r="V188" s="252"/>
      <c r="W188" s="252"/>
      <c r="X188" s="252"/>
      <c r="Y188" s="252"/>
      <c r="Z188" s="252"/>
      <c r="AA188" s="252"/>
      <c r="AB188" s="252"/>
      <c r="AC188" s="252"/>
      <c r="AD188" s="252"/>
      <c r="AE188" s="252"/>
      <c r="AF188" s="252"/>
      <c r="AG188" s="252"/>
      <c r="AH188" s="252"/>
      <c r="AI188" s="252"/>
      <c r="AJ188" s="252"/>
      <c r="AK188" s="252"/>
      <c r="AL188" s="252"/>
      <c r="AM188" s="252"/>
      <c r="AN188" s="252"/>
      <c r="AO188" s="252"/>
      <c r="AP188" s="252"/>
      <c r="AQ188" s="252"/>
      <c r="AR188" s="252"/>
      <c r="AS188" s="252"/>
      <c r="AT188" s="252"/>
      <c r="AU188" s="252"/>
      <c r="AV188" s="252"/>
      <c r="AW188" s="252"/>
      <c r="AX188" s="252"/>
      <c r="AY188" s="252"/>
      <c r="AZ188" s="252"/>
      <c r="BA188" s="252"/>
      <c r="BB188" s="252"/>
      <c r="BC188" s="252"/>
      <c r="BD188" s="252"/>
      <c r="BE188" s="252"/>
      <c r="BF188" s="252"/>
      <c r="BG188" s="252"/>
      <c r="BH188" s="252"/>
      <c r="BI188" s="252"/>
      <c r="BJ188" s="252"/>
      <c r="BK188" s="252"/>
      <c r="BL188" s="252"/>
      <c r="BM188" s="252"/>
      <c r="BN188" s="252"/>
      <c r="BO188" s="252"/>
      <c r="BP188" s="252"/>
      <c r="BQ188" s="252"/>
      <c r="BR188" s="252"/>
      <c r="BS188" s="252"/>
      <c r="BT188" s="252"/>
      <c r="BU188" s="252"/>
      <c r="BV188" s="252"/>
      <c r="BW188" s="252"/>
      <c r="BX188" s="252"/>
      <c r="BY188" s="252"/>
      <c r="BZ188" s="252"/>
      <c r="CA188" s="252"/>
      <c r="CB188" s="252"/>
      <c r="CC188" s="252"/>
      <c r="CD188" s="252"/>
      <c r="CE188" s="252"/>
      <c r="CF188" s="252"/>
      <c r="CG188" s="252"/>
      <c r="CH188" s="252"/>
      <c r="CI188" s="252"/>
      <c r="CJ188" s="252"/>
      <c r="CK188" s="252"/>
      <c r="CL188" s="252"/>
      <c r="CM188" s="252"/>
      <c r="CN188" s="252"/>
      <c r="CO188" s="252"/>
      <c r="CP188" s="252"/>
      <c r="CQ188" s="252"/>
      <c r="CR188" s="252"/>
      <c r="CS188" s="252"/>
      <c r="CT188" s="252"/>
      <c r="CU188" s="252"/>
      <c r="CV188" s="252"/>
      <c r="CW188" s="252"/>
      <c r="CX188" s="252"/>
      <c r="CY188" s="252"/>
      <c r="CZ188" s="252"/>
      <c r="DA188" s="252"/>
      <c r="DB188" s="252"/>
      <c r="DC188" s="252"/>
      <c r="DD188" s="252"/>
      <c r="DE188" s="252"/>
      <c r="DF188" s="252"/>
      <c r="DG188" s="252"/>
      <c r="DH188" s="252"/>
      <c r="DI188" s="252"/>
      <c r="DJ188" s="252"/>
      <c r="DK188" s="252"/>
      <c r="DL188" s="252"/>
      <c r="DM188" s="252"/>
      <c r="DN188" s="252"/>
      <c r="DO188" s="252"/>
      <c r="DP188" s="252"/>
      <c r="DQ188" s="252"/>
      <c r="DR188" s="252"/>
      <c r="DS188" s="252"/>
      <c r="DT188" s="252"/>
      <c r="DU188" s="252"/>
      <c r="DV188" s="252"/>
      <c r="DW188" s="252"/>
      <c r="DX188" s="252"/>
      <c r="DY188" s="252"/>
      <c r="DZ188" s="252"/>
      <c r="EA188" s="252"/>
      <c r="EB188" s="252"/>
      <c r="EC188" s="252"/>
      <c r="ED188" s="252"/>
      <c r="EE188" s="252"/>
      <c r="EF188" s="252"/>
      <c r="EG188" s="252"/>
      <c r="EH188" s="252"/>
      <c r="EI188" s="252"/>
      <c r="EJ188" s="252"/>
      <c r="EK188" s="252"/>
      <c r="EL188" s="252"/>
      <c r="EM188" s="252"/>
      <c r="EN188" s="252"/>
      <c r="EO188" s="252"/>
      <c r="EP188" s="252"/>
      <c r="EQ188" s="252"/>
      <c r="ER188" s="252"/>
      <c r="ES188" s="252"/>
      <c r="ET188" s="252"/>
      <c r="EU188" s="252"/>
      <c r="EV188" s="252"/>
      <c r="EW188" s="252"/>
      <c r="EX188" s="252"/>
      <c r="EY188" s="252"/>
      <c r="EZ188" s="252"/>
      <c r="FA188" s="252"/>
      <c r="FB188" s="252"/>
      <c r="FC188" s="252"/>
      <c r="FD188" s="252"/>
      <c r="FE188" s="252"/>
      <c r="FF188" s="252"/>
      <c r="FG188" s="252"/>
      <c r="FH188" s="252"/>
      <c r="FI188" s="252"/>
      <c r="FJ188" s="252"/>
      <c r="FK188" s="252"/>
      <c r="FL188" s="252"/>
      <c r="FM188" s="252"/>
      <c r="FN188" s="252"/>
      <c r="FO188" s="252"/>
      <c r="FP188" s="252"/>
      <c r="FQ188" s="252"/>
      <c r="FR188" s="252"/>
      <c r="FS188" s="252"/>
      <c r="FT188" s="252"/>
      <c r="FU188" s="252"/>
      <c r="FV188" s="252"/>
      <c r="FW188" s="252"/>
      <c r="FX188" s="252"/>
      <c r="FY188" s="252"/>
      <c r="FZ188" s="252"/>
      <c r="GA188" s="252"/>
      <c r="GB188" s="252"/>
      <c r="GC188" s="252"/>
      <c r="GD188" s="252"/>
      <c r="GE188" s="252"/>
      <c r="GF188" s="252"/>
      <c r="GG188" s="252"/>
      <c r="GH188" s="252"/>
      <c r="GI188" s="252"/>
      <c r="GJ188" s="252"/>
      <c r="GK188" s="252"/>
      <c r="GL188" s="252"/>
      <c r="GM188" s="252"/>
      <c r="GN188" s="252"/>
      <c r="GO188" s="252"/>
      <c r="GP188" s="252"/>
      <c r="GQ188" s="252"/>
      <c r="GR188" s="252"/>
      <c r="GS188" s="252"/>
      <c r="GT188" s="252"/>
      <c r="GU188" s="252"/>
      <c r="GV188" s="252"/>
      <c r="GW188" s="252"/>
      <c r="GX188" s="252"/>
      <c r="GY188" s="252"/>
      <c r="GZ188" s="252"/>
      <c r="HA188" s="252"/>
      <c r="HB188" s="252"/>
      <c r="HC188" s="252"/>
      <c r="HD188" s="252"/>
      <c r="HE188" s="252"/>
      <c r="HF188" s="252"/>
      <c r="HG188" s="252"/>
      <c r="HH188" s="252"/>
    </row>
    <row r="189" spans="1:216" s="272" customFormat="1">
      <c r="A189" s="252"/>
      <c r="B189" s="288"/>
      <c r="C189" s="289"/>
      <c r="D189" s="289"/>
      <c r="E189" s="289"/>
      <c r="F189" s="290"/>
      <c r="G189" s="290"/>
      <c r="H189" s="290"/>
      <c r="I189" s="290"/>
      <c r="J189" s="290"/>
      <c r="K189" s="291"/>
      <c r="L189" s="291"/>
      <c r="M189" s="291"/>
      <c r="N189" s="291"/>
      <c r="O189" s="291"/>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252"/>
      <c r="AY189" s="252"/>
      <c r="AZ189" s="252"/>
      <c r="BA189" s="252"/>
      <c r="BB189" s="252"/>
      <c r="BC189" s="252"/>
      <c r="BD189" s="252"/>
      <c r="BE189" s="252"/>
      <c r="BF189" s="252"/>
      <c r="BG189" s="252"/>
      <c r="BH189" s="252"/>
      <c r="BI189" s="252"/>
      <c r="BJ189" s="252"/>
      <c r="BK189" s="252"/>
      <c r="BL189" s="252"/>
      <c r="BM189" s="252"/>
      <c r="BN189" s="252"/>
      <c r="BO189" s="252"/>
      <c r="BP189" s="252"/>
      <c r="BQ189" s="252"/>
      <c r="BR189" s="252"/>
      <c r="BS189" s="252"/>
      <c r="BT189" s="252"/>
      <c r="BU189" s="252"/>
      <c r="BV189" s="252"/>
      <c r="BW189" s="252"/>
      <c r="BX189" s="252"/>
      <c r="BY189" s="252"/>
      <c r="BZ189" s="252"/>
      <c r="CA189" s="252"/>
      <c r="CB189" s="252"/>
      <c r="CC189" s="252"/>
      <c r="CD189" s="252"/>
      <c r="CE189" s="252"/>
      <c r="CF189" s="252"/>
      <c r="CG189" s="252"/>
      <c r="CH189" s="252"/>
      <c r="CI189" s="252"/>
      <c r="CJ189" s="252"/>
      <c r="CK189" s="252"/>
      <c r="CL189" s="252"/>
      <c r="CM189" s="252"/>
      <c r="CN189" s="252"/>
      <c r="CO189" s="252"/>
      <c r="CP189" s="252"/>
      <c r="CQ189" s="252"/>
      <c r="CR189" s="252"/>
      <c r="CS189" s="252"/>
      <c r="CT189" s="252"/>
      <c r="CU189" s="252"/>
      <c r="CV189" s="252"/>
      <c r="CW189" s="252"/>
      <c r="CX189" s="252"/>
      <c r="CY189" s="252"/>
      <c r="CZ189" s="252"/>
      <c r="DA189" s="252"/>
      <c r="DB189" s="252"/>
      <c r="DC189" s="252"/>
      <c r="DD189" s="252"/>
      <c r="DE189" s="252"/>
      <c r="DF189" s="252"/>
      <c r="DG189" s="252"/>
      <c r="DH189" s="252"/>
      <c r="DI189" s="252"/>
      <c r="DJ189" s="252"/>
      <c r="DK189" s="252"/>
      <c r="DL189" s="252"/>
      <c r="DM189" s="252"/>
      <c r="DN189" s="252"/>
      <c r="DO189" s="252"/>
      <c r="DP189" s="252"/>
      <c r="DQ189" s="252"/>
      <c r="DR189" s="252"/>
      <c r="DS189" s="252"/>
      <c r="DT189" s="252"/>
      <c r="DU189" s="252"/>
      <c r="DV189" s="252"/>
      <c r="DW189" s="252"/>
      <c r="DX189" s="252"/>
      <c r="DY189" s="252"/>
      <c r="DZ189" s="252"/>
      <c r="EA189" s="252"/>
      <c r="EB189" s="252"/>
      <c r="EC189" s="252"/>
      <c r="ED189" s="252"/>
      <c r="EE189" s="252"/>
      <c r="EF189" s="252"/>
      <c r="EG189" s="252"/>
      <c r="EH189" s="252"/>
      <c r="EI189" s="252"/>
      <c r="EJ189" s="252"/>
      <c r="EK189" s="252"/>
      <c r="EL189" s="252"/>
      <c r="EM189" s="252"/>
      <c r="EN189" s="252"/>
      <c r="EO189" s="252"/>
      <c r="EP189" s="252"/>
      <c r="EQ189" s="252"/>
      <c r="ER189" s="252"/>
      <c r="ES189" s="252"/>
      <c r="ET189" s="252"/>
      <c r="EU189" s="252"/>
      <c r="EV189" s="252"/>
      <c r="EW189" s="252"/>
      <c r="EX189" s="252"/>
      <c r="EY189" s="252"/>
      <c r="EZ189" s="252"/>
      <c r="FA189" s="252"/>
      <c r="FB189" s="252"/>
      <c r="FC189" s="252"/>
      <c r="FD189" s="252"/>
      <c r="FE189" s="252"/>
      <c r="FF189" s="252"/>
      <c r="FG189" s="252"/>
      <c r="FH189" s="252"/>
      <c r="FI189" s="252"/>
      <c r="FJ189" s="252"/>
      <c r="FK189" s="252"/>
      <c r="FL189" s="252"/>
      <c r="FM189" s="252"/>
      <c r="FN189" s="252"/>
      <c r="FO189" s="252"/>
      <c r="FP189" s="252"/>
      <c r="FQ189" s="252"/>
      <c r="FR189" s="252"/>
      <c r="FS189" s="252"/>
      <c r="FT189" s="252"/>
      <c r="FU189" s="252"/>
      <c r="FV189" s="252"/>
      <c r="FW189" s="252"/>
      <c r="FX189" s="252"/>
      <c r="FY189" s="252"/>
      <c r="FZ189" s="252"/>
      <c r="GA189" s="252"/>
      <c r="GB189" s="252"/>
      <c r="GC189" s="252"/>
      <c r="GD189" s="252"/>
      <c r="GE189" s="252"/>
      <c r="GF189" s="252"/>
      <c r="GG189" s="252"/>
      <c r="GH189" s="252"/>
      <c r="GI189" s="252"/>
      <c r="GJ189" s="252"/>
      <c r="GK189" s="252"/>
      <c r="GL189" s="252"/>
      <c r="GM189" s="252"/>
      <c r="GN189" s="252"/>
      <c r="GO189" s="252"/>
      <c r="GP189" s="252"/>
      <c r="GQ189" s="252"/>
      <c r="GR189" s="252"/>
      <c r="GS189" s="252"/>
      <c r="GT189" s="252"/>
      <c r="GU189" s="252"/>
      <c r="GV189" s="252"/>
      <c r="GW189" s="252"/>
      <c r="GX189" s="252"/>
      <c r="GY189" s="252"/>
      <c r="GZ189" s="252"/>
      <c r="HA189" s="252"/>
      <c r="HB189" s="252"/>
      <c r="HC189" s="252"/>
      <c r="HD189" s="252"/>
      <c r="HE189" s="252"/>
      <c r="HF189" s="252"/>
      <c r="HG189" s="252"/>
      <c r="HH189" s="252"/>
    </row>
    <row r="190" spans="1:216" s="272" customFormat="1">
      <c r="A190" s="252"/>
      <c r="B190" s="288"/>
      <c r="C190" s="289"/>
      <c r="D190" s="289"/>
      <c r="E190" s="289"/>
      <c r="F190" s="290"/>
      <c r="G190" s="290"/>
      <c r="H190" s="290"/>
      <c r="I190" s="290"/>
      <c r="J190" s="290"/>
      <c r="K190" s="291"/>
      <c r="L190" s="291"/>
      <c r="M190" s="291"/>
      <c r="N190" s="291"/>
      <c r="O190" s="291"/>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c r="BC190" s="252"/>
      <c r="BD190" s="252"/>
      <c r="BE190" s="252"/>
      <c r="BF190" s="252"/>
      <c r="BG190" s="252"/>
      <c r="BH190" s="252"/>
      <c r="BI190" s="252"/>
      <c r="BJ190" s="252"/>
      <c r="BK190" s="252"/>
      <c r="BL190" s="252"/>
      <c r="BM190" s="252"/>
      <c r="BN190" s="252"/>
      <c r="BO190" s="252"/>
      <c r="BP190" s="252"/>
      <c r="BQ190" s="252"/>
      <c r="BR190" s="252"/>
      <c r="BS190" s="252"/>
      <c r="BT190" s="252"/>
      <c r="BU190" s="252"/>
      <c r="BV190" s="252"/>
      <c r="BW190" s="252"/>
      <c r="BX190" s="252"/>
      <c r="BY190" s="252"/>
      <c r="BZ190" s="252"/>
      <c r="CA190" s="252"/>
      <c r="CB190" s="252"/>
      <c r="CC190" s="252"/>
      <c r="CD190" s="252"/>
      <c r="CE190" s="252"/>
      <c r="CF190" s="252"/>
      <c r="CG190" s="252"/>
      <c r="CH190" s="252"/>
      <c r="CI190" s="252"/>
      <c r="CJ190" s="252"/>
      <c r="CK190" s="252"/>
      <c r="CL190" s="252"/>
      <c r="CM190" s="252"/>
      <c r="CN190" s="252"/>
      <c r="CO190" s="252"/>
      <c r="CP190" s="252"/>
      <c r="CQ190" s="252"/>
      <c r="CR190" s="252"/>
      <c r="CS190" s="252"/>
      <c r="CT190" s="252"/>
      <c r="CU190" s="252"/>
      <c r="CV190" s="252"/>
      <c r="CW190" s="252"/>
      <c r="CX190" s="252"/>
      <c r="CY190" s="252"/>
      <c r="CZ190" s="252"/>
      <c r="DA190" s="252"/>
      <c r="DB190" s="252"/>
      <c r="DC190" s="252"/>
      <c r="DD190" s="252"/>
      <c r="DE190" s="252"/>
      <c r="DF190" s="252"/>
      <c r="DG190" s="252"/>
      <c r="DH190" s="252"/>
      <c r="DI190" s="252"/>
      <c r="DJ190" s="252"/>
      <c r="DK190" s="252"/>
      <c r="DL190" s="252"/>
      <c r="DM190" s="252"/>
      <c r="DN190" s="252"/>
      <c r="DO190" s="252"/>
      <c r="DP190" s="252"/>
      <c r="DQ190" s="252"/>
      <c r="DR190" s="252"/>
      <c r="DS190" s="252"/>
      <c r="DT190" s="252"/>
      <c r="DU190" s="252"/>
      <c r="DV190" s="252"/>
      <c r="DW190" s="252"/>
      <c r="DX190" s="252"/>
      <c r="DY190" s="252"/>
      <c r="DZ190" s="252"/>
      <c r="EA190" s="252"/>
      <c r="EB190" s="252"/>
      <c r="EC190" s="252"/>
      <c r="ED190" s="252"/>
      <c r="EE190" s="252"/>
      <c r="EF190" s="252"/>
      <c r="EG190" s="252"/>
      <c r="EH190" s="252"/>
      <c r="EI190" s="252"/>
      <c r="EJ190" s="252"/>
      <c r="EK190" s="252"/>
      <c r="EL190" s="252"/>
      <c r="EM190" s="252"/>
      <c r="EN190" s="252"/>
      <c r="EO190" s="252"/>
      <c r="EP190" s="252"/>
      <c r="EQ190" s="252"/>
      <c r="ER190" s="252"/>
      <c r="ES190" s="252"/>
      <c r="ET190" s="252"/>
      <c r="EU190" s="252"/>
      <c r="EV190" s="252"/>
      <c r="EW190" s="252"/>
      <c r="EX190" s="252"/>
      <c r="EY190" s="252"/>
      <c r="EZ190" s="252"/>
      <c r="FA190" s="252"/>
      <c r="FB190" s="252"/>
      <c r="FC190" s="252"/>
      <c r="FD190" s="252"/>
      <c r="FE190" s="252"/>
      <c r="FF190" s="252"/>
      <c r="FG190" s="252"/>
      <c r="FH190" s="252"/>
      <c r="FI190" s="252"/>
      <c r="FJ190" s="252"/>
      <c r="FK190" s="252"/>
      <c r="FL190" s="252"/>
      <c r="FM190" s="252"/>
      <c r="FN190" s="252"/>
      <c r="FO190" s="252"/>
      <c r="FP190" s="252"/>
      <c r="FQ190" s="252"/>
      <c r="FR190" s="252"/>
      <c r="FS190" s="252"/>
      <c r="FT190" s="252"/>
      <c r="FU190" s="252"/>
      <c r="FV190" s="252"/>
      <c r="FW190" s="252"/>
      <c r="FX190" s="252"/>
      <c r="FY190" s="252"/>
      <c r="FZ190" s="252"/>
      <c r="GA190" s="252"/>
      <c r="GB190" s="252"/>
      <c r="GC190" s="252"/>
      <c r="GD190" s="252"/>
      <c r="GE190" s="252"/>
      <c r="GF190" s="252"/>
      <c r="GG190" s="252"/>
      <c r="GH190" s="252"/>
      <c r="GI190" s="252"/>
      <c r="GJ190" s="252"/>
      <c r="GK190" s="252"/>
      <c r="GL190" s="252"/>
      <c r="GM190" s="252"/>
      <c r="GN190" s="252"/>
      <c r="GO190" s="252"/>
      <c r="GP190" s="252"/>
      <c r="GQ190" s="252"/>
      <c r="GR190" s="252"/>
      <c r="GS190" s="252"/>
      <c r="GT190" s="252"/>
      <c r="GU190" s="252"/>
      <c r="GV190" s="252"/>
      <c r="GW190" s="252"/>
      <c r="GX190" s="252"/>
      <c r="GY190" s="252"/>
      <c r="GZ190" s="252"/>
      <c r="HA190" s="252"/>
      <c r="HB190" s="252"/>
      <c r="HC190" s="252"/>
      <c r="HD190" s="252"/>
      <c r="HE190" s="252"/>
      <c r="HF190" s="252"/>
      <c r="HG190" s="252"/>
      <c r="HH190" s="252"/>
    </row>
    <row r="191" spans="1:216" s="272" customFormat="1">
      <c r="A191" s="252"/>
      <c r="B191" s="288"/>
      <c r="C191" s="289"/>
      <c r="D191" s="289"/>
      <c r="E191" s="289"/>
      <c r="F191" s="290"/>
      <c r="G191" s="290"/>
      <c r="H191" s="290"/>
      <c r="I191" s="290"/>
      <c r="J191" s="290"/>
      <c r="K191" s="291"/>
      <c r="L191" s="291"/>
      <c r="M191" s="291"/>
      <c r="N191" s="291"/>
      <c r="O191" s="291"/>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G191" s="252"/>
      <c r="BH191" s="252"/>
      <c r="BI191" s="252"/>
      <c r="BJ191" s="252"/>
      <c r="BK191" s="252"/>
      <c r="BL191" s="252"/>
      <c r="BM191" s="252"/>
      <c r="BN191" s="252"/>
      <c r="BO191" s="252"/>
      <c r="BP191" s="252"/>
      <c r="BQ191" s="252"/>
      <c r="BR191" s="252"/>
      <c r="BS191" s="252"/>
      <c r="BT191" s="252"/>
      <c r="BU191" s="252"/>
      <c r="BV191" s="252"/>
      <c r="BW191" s="252"/>
      <c r="BX191" s="252"/>
      <c r="BY191" s="252"/>
      <c r="BZ191" s="252"/>
      <c r="CA191" s="252"/>
      <c r="CB191" s="252"/>
      <c r="CC191" s="252"/>
      <c r="CD191" s="252"/>
      <c r="CE191" s="252"/>
      <c r="CF191" s="252"/>
      <c r="CG191" s="252"/>
      <c r="CH191" s="252"/>
      <c r="CI191" s="252"/>
      <c r="CJ191" s="252"/>
      <c r="CK191" s="252"/>
      <c r="CL191" s="252"/>
      <c r="CM191" s="252"/>
      <c r="CN191" s="252"/>
      <c r="CO191" s="252"/>
      <c r="CP191" s="252"/>
      <c r="CQ191" s="252"/>
      <c r="CR191" s="252"/>
      <c r="CS191" s="252"/>
      <c r="CT191" s="252"/>
      <c r="CU191" s="252"/>
      <c r="CV191" s="252"/>
      <c r="CW191" s="252"/>
      <c r="CX191" s="252"/>
      <c r="CY191" s="252"/>
      <c r="CZ191" s="252"/>
      <c r="DA191" s="252"/>
      <c r="DB191" s="252"/>
      <c r="DC191" s="252"/>
      <c r="DD191" s="252"/>
      <c r="DE191" s="252"/>
      <c r="DF191" s="252"/>
      <c r="DG191" s="252"/>
      <c r="DH191" s="252"/>
      <c r="DI191" s="252"/>
      <c r="DJ191" s="252"/>
      <c r="DK191" s="252"/>
      <c r="DL191" s="252"/>
      <c r="DM191" s="252"/>
      <c r="DN191" s="252"/>
      <c r="DO191" s="252"/>
      <c r="DP191" s="252"/>
      <c r="DQ191" s="252"/>
      <c r="DR191" s="252"/>
      <c r="DS191" s="252"/>
      <c r="DT191" s="252"/>
      <c r="DU191" s="252"/>
      <c r="DV191" s="252"/>
      <c r="DW191" s="252"/>
      <c r="DX191" s="252"/>
      <c r="DY191" s="252"/>
      <c r="DZ191" s="252"/>
      <c r="EA191" s="252"/>
      <c r="EB191" s="252"/>
      <c r="EC191" s="252"/>
      <c r="ED191" s="252"/>
      <c r="EE191" s="252"/>
      <c r="EF191" s="252"/>
      <c r="EG191" s="252"/>
      <c r="EH191" s="252"/>
      <c r="EI191" s="252"/>
      <c r="EJ191" s="252"/>
      <c r="EK191" s="252"/>
      <c r="EL191" s="252"/>
      <c r="EM191" s="252"/>
      <c r="EN191" s="252"/>
      <c r="EO191" s="252"/>
      <c r="EP191" s="252"/>
      <c r="EQ191" s="252"/>
      <c r="ER191" s="252"/>
      <c r="ES191" s="252"/>
      <c r="ET191" s="252"/>
      <c r="EU191" s="252"/>
      <c r="EV191" s="252"/>
      <c r="EW191" s="252"/>
      <c r="EX191" s="252"/>
      <c r="EY191" s="252"/>
      <c r="EZ191" s="252"/>
      <c r="FA191" s="252"/>
      <c r="FB191" s="252"/>
      <c r="FC191" s="252"/>
      <c r="FD191" s="252"/>
      <c r="FE191" s="252"/>
      <c r="FF191" s="252"/>
      <c r="FG191" s="252"/>
      <c r="FH191" s="252"/>
      <c r="FI191" s="252"/>
      <c r="FJ191" s="252"/>
      <c r="FK191" s="252"/>
      <c r="FL191" s="252"/>
      <c r="FM191" s="252"/>
      <c r="FN191" s="252"/>
      <c r="FO191" s="252"/>
      <c r="FP191" s="252"/>
      <c r="FQ191" s="252"/>
      <c r="FR191" s="252"/>
      <c r="FS191" s="252"/>
      <c r="FT191" s="252"/>
      <c r="FU191" s="252"/>
      <c r="FV191" s="252"/>
      <c r="FW191" s="252"/>
      <c r="FX191" s="252"/>
      <c r="FY191" s="252"/>
      <c r="FZ191" s="252"/>
      <c r="GA191" s="252"/>
      <c r="GB191" s="252"/>
      <c r="GC191" s="252"/>
      <c r="GD191" s="252"/>
      <c r="GE191" s="252"/>
      <c r="GF191" s="252"/>
      <c r="GG191" s="252"/>
      <c r="GH191" s="252"/>
      <c r="GI191" s="252"/>
      <c r="GJ191" s="252"/>
      <c r="GK191" s="252"/>
      <c r="GL191" s="252"/>
      <c r="GM191" s="252"/>
      <c r="GN191" s="252"/>
      <c r="GO191" s="252"/>
      <c r="GP191" s="252"/>
      <c r="GQ191" s="252"/>
      <c r="GR191" s="252"/>
      <c r="GS191" s="252"/>
      <c r="GT191" s="252"/>
      <c r="GU191" s="252"/>
      <c r="GV191" s="252"/>
      <c r="GW191" s="252"/>
      <c r="GX191" s="252"/>
      <c r="GY191" s="252"/>
      <c r="GZ191" s="252"/>
      <c r="HA191" s="252"/>
      <c r="HB191" s="252"/>
      <c r="HC191" s="252"/>
      <c r="HD191" s="252"/>
      <c r="HE191" s="252"/>
      <c r="HF191" s="252"/>
      <c r="HG191" s="252"/>
      <c r="HH191" s="252"/>
    </row>
    <row r="192" spans="1:216" s="272" customFormat="1">
      <c r="A192" s="252"/>
      <c r="B192" s="288"/>
      <c r="C192" s="289"/>
      <c r="D192" s="289"/>
      <c r="E192" s="289"/>
      <c r="F192" s="290"/>
      <c r="G192" s="290"/>
      <c r="H192" s="290"/>
      <c r="I192" s="290"/>
      <c r="J192" s="290"/>
      <c r="K192" s="291"/>
      <c r="L192" s="291"/>
      <c r="M192" s="291"/>
      <c r="N192" s="291"/>
      <c r="O192" s="291"/>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c r="BD192" s="252"/>
      <c r="BE192" s="252"/>
      <c r="BF192" s="252"/>
      <c r="BG192" s="252"/>
      <c r="BH192" s="252"/>
      <c r="BI192" s="252"/>
      <c r="BJ192" s="252"/>
      <c r="BK192" s="252"/>
      <c r="BL192" s="252"/>
      <c r="BM192" s="252"/>
      <c r="BN192" s="252"/>
      <c r="BO192" s="252"/>
      <c r="BP192" s="252"/>
      <c r="BQ192" s="252"/>
      <c r="BR192" s="252"/>
      <c r="BS192" s="252"/>
      <c r="BT192" s="252"/>
      <c r="BU192" s="252"/>
      <c r="BV192" s="252"/>
      <c r="BW192" s="252"/>
      <c r="BX192" s="252"/>
      <c r="BY192" s="252"/>
      <c r="BZ192" s="252"/>
      <c r="CA192" s="252"/>
      <c r="CB192" s="252"/>
      <c r="CC192" s="252"/>
      <c r="CD192" s="252"/>
      <c r="CE192" s="252"/>
      <c r="CF192" s="252"/>
      <c r="CG192" s="252"/>
      <c r="CH192" s="252"/>
      <c r="CI192" s="252"/>
      <c r="CJ192" s="252"/>
      <c r="CK192" s="252"/>
      <c r="CL192" s="252"/>
      <c r="CM192" s="252"/>
      <c r="CN192" s="252"/>
      <c r="CO192" s="252"/>
      <c r="CP192" s="252"/>
      <c r="CQ192" s="252"/>
      <c r="CR192" s="252"/>
      <c r="CS192" s="252"/>
      <c r="CT192" s="252"/>
      <c r="CU192" s="252"/>
      <c r="CV192" s="252"/>
      <c r="CW192" s="252"/>
      <c r="CX192" s="252"/>
      <c r="CY192" s="252"/>
      <c r="CZ192" s="252"/>
      <c r="DA192" s="252"/>
      <c r="DB192" s="252"/>
      <c r="DC192" s="252"/>
      <c r="DD192" s="252"/>
      <c r="DE192" s="252"/>
      <c r="DF192" s="252"/>
      <c r="DG192" s="252"/>
      <c r="DH192" s="252"/>
      <c r="DI192" s="252"/>
      <c r="DJ192" s="252"/>
      <c r="DK192" s="252"/>
      <c r="DL192" s="252"/>
      <c r="DM192" s="252"/>
      <c r="DN192" s="252"/>
      <c r="DO192" s="252"/>
      <c r="DP192" s="252"/>
      <c r="DQ192" s="252"/>
      <c r="DR192" s="252"/>
      <c r="DS192" s="252"/>
      <c r="DT192" s="252"/>
      <c r="DU192" s="252"/>
      <c r="DV192" s="252"/>
      <c r="DW192" s="252"/>
      <c r="DX192" s="252"/>
      <c r="DY192" s="252"/>
      <c r="DZ192" s="252"/>
      <c r="EA192" s="252"/>
      <c r="EB192" s="252"/>
      <c r="EC192" s="252"/>
      <c r="ED192" s="252"/>
      <c r="EE192" s="252"/>
      <c r="EF192" s="252"/>
      <c r="EG192" s="252"/>
      <c r="EH192" s="252"/>
      <c r="EI192" s="252"/>
      <c r="EJ192" s="252"/>
      <c r="EK192" s="252"/>
      <c r="EL192" s="252"/>
      <c r="EM192" s="252"/>
      <c r="EN192" s="252"/>
      <c r="EO192" s="252"/>
      <c r="EP192" s="252"/>
      <c r="EQ192" s="252"/>
      <c r="ER192" s="252"/>
      <c r="ES192" s="252"/>
      <c r="ET192" s="252"/>
      <c r="EU192" s="252"/>
      <c r="EV192" s="252"/>
      <c r="EW192" s="252"/>
      <c r="EX192" s="252"/>
      <c r="EY192" s="252"/>
      <c r="EZ192" s="252"/>
      <c r="FA192" s="252"/>
      <c r="FB192" s="252"/>
      <c r="FC192" s="252"/>
      <c r="FD192" s="252"/>
      <c r="FE192" s="252"/>
      <c r="FF192" s="252"/>
      <c r="FG192" s="252"/>
      <c r="FH192" s="252"/>
      <c r="FI192" s="252"/>
      <c r="FJ192" s="252"/>
      <c r="FK192" s="252"/>
      <c r="FL192" s="252"/>
      <c r="FM192" s="252"/>
      <c r="FN192" s="252"/>
      <c r="FO192" s="252"/>
      <c r="FP192" s="252"/>
      <c r="FQ192" s="252"/>
      <c r="FR192" s="252"/>
      <c r="FS192" s="252"/>
      <c r="FT192" s="252"/>
      <c r="FU192" s="252"/>
      <c r="FV192" s="252"/>
      <c r="FW192" s="252"/>
      <c r="FX192" s="252"/>
      <c r="FY192" s="252"/>
      <c r="FZ192" s="252"/>
      <c r="GA192" s="252"/>
      <c r="GB192" s="252"/>
      <c r="GC192" s="252"/>
      <c r="GD192" s="252"/>
      <c r="GE192" s="252"/>
      <c r="GF192" s="252"/>
      <c r="GG192" s="252"/>
      <c r="GH192" s="252"/>
      <c r="GI192" s="252"/>
      <c r="GJ192" s="252"/>
      <c r="GK192" s="252"/>
      <c r="GL192" s="252"/>
      <c r="GM192" s="252"/>
      <c r="GN192" s="252"/>
      <c r="GO192" s="252"/>
      <c r="GP192" s="252"/>
      <c r="GQ192" s="252"/>
      <c r="GR192" s="252"/>
      <c r="GS192" s="252"/>
      <c r="GT192" s="252"/>
      <c r="GU192" s="252"/>
      <c r="GV192" s="252"/>
      <c r="GW192" s="252"/>
      <c r="GX192" s="252"/>
      <c r="GY192" s="252"/>
      <c r="GZ192" s="252"/>
      <c r="HA192" s="252"/>
      <c r="HB192" s="252"/>
      <c r="HC192" s="252"/>
      <c r="HD192" s="252"/>
      <c r="HE192" s="252"/>
      <c r="HF192" s="252"/>
      <c r="HG192" s="252"/>
      <c r="HH192" s="252"/>
    </row>
    <row r="193" spans="1:216" s="272" customFormat="1">
      <c r="A193" s="252"/>
      <c r="B193" s="288"/>
      <c r="C193" s="289"/>
      <c r="D193" s="289"/>
      <c r="E193" s="289"/>
      <c r="F193" s="290"/>
      <c r="G193" s="290"/>
      <c r="H193" s="290"/>
      <c r="I193" s="290"/>
      <c r="J193" s="290"/>
      <c r="K193" s="291"/>
      <c r="L193" s="291"/>
      <c r="M193" s="291"/>
      <c r="N193" s="291"/>
      <c r="O193" s="291"/>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c r="BD193" s="252"/>
      <c r="BE193" s="252"/>
      <c r="BF193" s="252"/>
      <c r="BG193" s="252"/>
      <c r="BH193" s="252"/>
      <c r="BI193" s="252"/>
      <c r="BJ193" s="252"/>
      <c r="BK193" s="252"/>
      <c r="BL193" s="252"/>
      <c r="BM193" s="252"/>
      <c r="BN193" s="252"/>
      <c r="BO193" s="252"/>
      <c r="BP193" s="252"/>
      <c r="BQ193" s="252"/>
      <c r="BR193" s="252"/>
      <c r="BS193" s="252"/>
      <c r="BT193" s="252"/>
      <c r="BU193" s="252"/>
      <c r="BV193" s="252"/>
      <c r="BW193" s="252"/>
      <c r="BX193" s="252"/>
      <c r="BY193" s="252"/>
      <c r="BZ193" s="252"/>
      <c r="CA193" s="252"/>
      <c r="CB193" s="252"/>
      <c r="CC193" s="252"/>
      <c r="CD193" s="252"/>
      <c r="CE193" s="252"/>
      <c r="CF193" s="252"/>
      <c r="CG193" s="252"/>
      <c r="CH193" s="252"/>
      <c r="CI193" s="252"/>
      <c r="CJ193" s="252"/>
      <c r="CK193" s="252"/>
      <c r="CL193" s="252"/>
      <c r="CM193" s="252"/>
      <c r="CN193" s="252"/>
      <c r="CO193" s="252"/>
      <c r="CP193" s="252"/>
      <c r="CQ193" s="252"/>
      <c r="CR193" s="252"/>
      <c r="CS193" s="252"/>
      <c r="CT193" s="252"/>
      <c r="CU193" s="252"/>
      <c r="CV193" s="252"/>
      <c r="CW193" s="252"/>
      <c r="CX193" s="252"/>
      <c r="CY193" s="252"/>
      <c r="CZ193" s="252"/>
      <c r="DA193" s="252"/>
      <c r="DB193" s="252"/>
      <c r="DC193" s="252"/>
      <c r="DD193" s="252"/>
      <c r="DE193" s="252"/>
      <c r="DF193" s="252"/>
      <c r="DG193" s="252"/>
      <c r="DH193" s="252"/>
      <c r="DI193" s="252"/>
      <c r="DJ193" s="252"/>
      <c r="DK193" s="252"/>
      <c r="DL193" s="252"/>
      <c r="DM193" s="252"/>
      <c r="DN193" s="252"/>
      <c r="DO193" s="252"/>
      <c r="DP193" s="252"/>
      <c r="DQ193" s="252"/>
      <c r="DR193" s="252"/>
      <c r="DS193" s="252"/>
      <c r="DT193" s="252"/>
      <c r="DU193" s="252"/>
      <c r="DV193" s="252"/>
      <c r="DW193" s="252"/>
      <c r="DX193" s="252"/>
      <c r="DY193" s="252"/>
      <c r="DZ193" s="252"/>
      <c r="EA193" s="252"/>
      <c r="EB193" s="252"/>
      <c r="EC193" s="252"/>
      <c r="ED193" s="252"/>
      <c r="EE193" s="252"/>
      <c r="EF193" s="252"/>
      <c r="EG193" s="252"/>
      <c r="EH193" s="252"/>
      <c r="EI193" s="252"/>
      <c r="EJ193" s="252"/>
      <c r="EK193" s="252"/>
      <c r="EL193" s="252"/>
      <c r="EM193" s="252"/>
      <c r="EN193" s="252"/>
      <c r="EO193" s="252"/>
      <c r="EP193" s="252"/>
      <c r="EQ193" s="252"/>
      <c r="ER193" s="252"/>
      <c r="ES193" s="252"/>
      <c r="ET193" s="252"/>
      <c r="EU193" s="252"/>
      <c r="EV193" s="252"/>
      <c r="EW193" s="252"/>
      <c r="EX193" s="252"/>
      <c r="EY193" s="252"/>
      <c r="EZ193" s="252"/>
      <c r="FA193" s="252"/>
      <c r="FB193" s="252"/>
      <c r="FC193" s="252"/>
      <c r="FD193" s="252"/>
      <c r="FE193" s="252"/>
      <c r="FF193" s="252"/>
      <c r="FG193" s="252"/>
      <c r="FH193" s="252"/>
      <c r="FI193" s="252"/>
      <c r="FJ193" s="252"/>
      <c r="FK193" s="252"/>
      <c r="FL193" s="252"/>
      <c r="FM193" s="252"/>
      <c r="FN193" s="252"/>
      <c r="FO193" s="252"/>
      <c r="FP193" s="252"/>
      <c r="FQ193" s="252"/>
      <c r="FR193" s="252"/>
      <c r="FS193" s="252"/>
      <c r="FT193" s="252"/>
      <c r="FU193" s="252"/>
      <c r="FV193" s="252"/>
      <c r="FW193" s="252"/>
      <c r="FX193" s="252"/>
      <c r="FY193" s="252"/>
      <c r="FZ193" s="252"/>
      <c r="GA193" s="252"/>
      <c r="GB193" s="252"/>
      <c r="GC193" s="252"/>
      <c r="GD193" s="252"/>
      <c r="GE193" s="252"/>
      <c r="GF193" s="252"/>
      <c r="GG193" s="252"/>
      <c r="GH193" s="252"/>
      <c r="GI193" s="252"/>
      <c r="GJ193" s="252"/>
      <c r="GK193" s="252"/>
      <c r="GL193" s="252"/>
      <c r="GM193" s="252"/>
      <c r="GN193" s="252"/>
      <c r="GO193" s="252"/>
      <c r="GP193" s="252"/>
      <c r="GQ193" s="252"/>
      <c r="GR193" s="252"/>
      <c r="GS193" s="252"/>
      <c r="GT193" s="252"/>
      <c r="GU193" s="252"/>
      <c r="GV193" s="252"/>
      <c r="GW193" s="252"/>
      <c r="GX193" s="252"/>
      <c r="GY193" s="252"/>
      <c r="GZ193" s="252"/>
      <c r="HA193" s="252"/>
      <c r="HB193" s="252"/>
      <c r="HC193" s="252"/>
      <c r="HD193" s="252"/>
      <c r="HE193" s="252"/>
      <c r="HF193" s="252"/>
      <c r="HG193" s="252"/>
      <c r="HH193" s="252"/>
    </row>
    <row r="194" spans="1:216" s="272" customFormat="1">
      <c r="A194" s="252"/>
      <c r="B194" s="288"/>
      <c r="C194" s="289"/>
      <c r="D194" s="289"/>
      <c r="E194" s="289"/>
      <c r="F194" s="290"/>
      <c r="G194" s="290"/>
      <c r="H194" s="290"/>
      <c r="I194" s="290"/>
      <c r="J194" s="290"/>
      <c r="K194" s="291"/>
      <c r="L194" s="291"/>
      <c r="M194" s="291"/>
      <c r="N194" s="291"/>
      <c r="O194" s="291"/>
      <c r="P194" s="252"/>
      <c r="Q194" s="252"/>
      <c r="R194" s="252"/>
      <c r="S194" s="252"/>
      <c r="T194" s="252"/>
      <c r="U194" s="252"/>
      <c r="V194" s="252"/>
      <c r="W194" s="252"/>
      <c r="X194" s="252"/>
      <c r="Y194" s="252"/>
      <c r="Z194" s="252"/>
      <c r="AA194" s="252"/>
      <c r="AB194" s="252"/>
      <c r="AC194" s="252"/>
      <c r="AD194" s="252"/>
      <c r="AE194" s="252"/>
      <c r="AF194" s="252"/>
      <c r="AG194" s="252"/>
      <c r="AH194" s="252"/>
      <c r="AI194" s="252"/>
      <c r="AJ194" s="252"/>
      <c r="AK194" s="252"/>
      <c r="AL194" s="252"/>
      <c r="AM194" s="252"/>
      <c r="AN194" s="252"/>
      <c r="AO194" s="252"/>
      <c r="AP194" s="252"/>
      <c r="AQ194" s="252"/>
      <c r="AR194" s="252"/>
      <c r="AS194" s="252"/>
      <c r="AT194" s="252"/>
      <c r="AU194" s="252"/>
      <c r="AV194" s="252"/>
      <c r="AW194" s="252"/>
      <c r="AX194" s="252"/>
      <c r="AY194" s="252"/>
      <c r="AZ194" s="252"/>
      <c r="BA194" s="252"/>
      <c r="BB194" s="252"/>
      <c r="BC194" s="252"/>
      <c r="BD194" s="252"/>
      <c r="BE194" s="252"/>
      <c r="BF194" s="252"/>
      <c r="BG194" s="252"/>
      <c r="BH194" s="252"/>
      <c r="BI194" s="252"/>
      <c r="BJ194" s="252"/>
      <c r="BK194" s="252"/>
      <c r="BL194" s="252"/>
      <c r="BM194" s="252"/>
      <c r="BN194" s="252"/>
      <c r="BO194" s="252"/>
      <c r="BP194" s="252"/>
      <c r="BQ194" s="252"/>
      <c r="BR194" s="252"/>
      <c r="BS194" s="252"/>
      <c r="BT194" s="252"/>
      <c r="BU194" s="252"/>
      <c r="BV194" s="252"/>
      <c r="BW194" s="252"/>
      <c r="BX194" s="252"/>
      <c r="BY194" s="252"/>
      <c r="BZ194" s="252"/>
      <c r="CA194" s="252"/>
      <c r="CB194" s="252"/>
      <c r="CC194" s="252"/>
      <c r="CD194" s="252"/>
      <c r="CE194" s="252"/>
      <c r="CF194" s="252"/>
      <c r="CG194" s="252"/>
      <c r="CH194" s="252"/>
      <c r="CI194" s="252"/>
      <c r="CJ194" s="252"/>
      <c r="CK194" s="252"/>
      <c r="CL194" s="252"/>
      <c r="CM194" s="252"/>
      <c r="CN194" s="252"/>
      <c r="CO194" s="252"/>
      <c r="CP194" s="252"/>
      <c r="CQ194" s="252"/>
      <c r="CR194" s="252"/>
      <c r="CS194" s="252"/>
      <c r="CT194" s="252"/>
      <c r="CU194" s="252"/>
      <c r="CV194" s="252"/>
      <c r="CW194" s="252"/>
      <c r="CX194" s="252"/>
      <c r="CY194" s="252"/>
      <c r="CZ194" s="252"/>
      <c r="DA194" s="252"/>
      <c r="DB194" s="252"/>
      <c r="DC194" s="252"/>
      <c r="DD194" s="252"/>
      <c r="DE194" s="252"/>
      <c r="DF194" s="252"/>
      <c r="DG194" s="252"/>
      <c r="DH194" s="252"/>
      <c r="DI194" s="252"/>
      <c r="DJ194" s="252"/>
      <c r="DK194" s="252"/>
      <c r="DL194" s="252"/>
      <c r="DM194" s="252"/>
      <c r="DN194" s="252"/>
      <c r="DO194" s="252"/>
      <c r="DP194" s="252"/>
      <c r="DQ194" s="252"/>
      <c r="DR194" s="252"/>
      <c r="DS194" s="252"/>
      <c r="DT194" s="252"/>
      <c r="DU194" s="252"/>
      <c r="DV194" s="252"/>
      <c r="DW194" s="252"/>
      <c r="DX194" s="252"/>
      <c r="DY194" s="252"/>
      <c r="DZ194" s="252"/>
      <c r="EA194" s="252"/>
      <c r="EB194" s="252"/>
      <c r="EC194" s="252"/>
      <c r="ED194" s="252"/>
      <c r="EE194" s="252"/>
      <c r="EF194" s="252"/>
      <c r="EG194" s="252"/>
      <c r="EH194" s="252"/>
      <c r="EI194" s="252"/>
      <c r="EJ194" s="252"/>
      <c r="EK194" s="252"/>
      <c r="EL194" s="252"/>
      <c r="EM194" s="252"/>
      <c r="EN194" s="252"/>
      <c r="EO194" s="252"/>
      <c r="EP194" s="252"/>
      <c r="EQ194" s="252"/>
      <c r="ER194" s="252"/>
      <c r="ES194" s="252"/>
      <c r="ET194" s="252"/>
      <c r="EU194" s="252"/>
      <c r="EV194" s="252"/>
      <c r="EW194" s="252"/>
      <c r="EX194" s="252"/>
      <c r="EY194" s="252"/>
      <c r="EZ194" s="252"/>
      <c r="FA194" s="252"/>
      <c r="FB194" s="252"/>
      <c r="FC194" s="252"/>
      <c r="FD194" s="252"/>
      <c r="FE194" s="252"/>
      <c r="FF194" s="252"/>
      <c r="FG194" s="252"/>
      <c r="FH194" s="252"/>
      <c r="FI194" s="252"/>
      <c r="FJ194" s="252"/>
      <c r="FK194" s="252"/>
      <c r="FL194" s="252"/>
      <c r="FM194" s="252"/>
      <c r="FN194" s="252"/>
      <c r="FO194" s="252"/>
      <c r="FP194" s="252"/>
      <c r="FQ194" s="252"/>
      <c r="FR194" s="252"/>
      <c r="FS194" s="252"/>
      <c r="FT194" s="252"/>
      <c r="FU194" s="252"/>
      <c r="FV194" s="252"/>
      <c r="FW194" s="252"/>
      <c r="FX194" s="252"/>
      <c r="FY194" s="252"/>
      <c r="FZ194" s="252"/>
      <c r="GA194" s="252"/>
      <c r="GB194" s="252"/>
      <c r="GC194" s="252"/>
      <c r="GD194" s="252"/>
      <c r="GE194" s="252"/>
      <c r="GF194" s="252"/>
      <c r="GG194" s="252"/>
      <c r="GH194" s="252"/>
      <c r="GI194" s="252"/>
      <c r="GJ194" s="252"/>
      <c r="GK194" s="252"/>
      <c r="GL194" s="252"/>
      <c r="GM194" s="252"/>
      <c r="GN194" s="252"/>
      <c r="GO194" s="252"/>
      <c r="GP194" s="252"/>
      <c r="GQ194" s="252"/>
      <c r="GR194" s="252"/>
      <c r="GS194" s="252"/>
      <c r="GT194" s="252"/>
      <c r="GU194" s="252"/>
      <c r="GV194" s="252"/>
      <c r="GW194" s="252"/>
      <c r="GX194" s="252"/>
      <c r="GY194" s="252"/>
      <c r="GZ194" s="252"/>
      <c r="HA194" s="252"/>
      <c r="HB194" s="252"/>
      <c r="HC194" s="252"/>
      <c r="HD194" s="252"/>
      <c r="HE194" s="252"/>
      <c r="HF194" s="252"/>
      <c r="HG194" s="252"/>
      <c r="HH194" s="252"/>
    </row>
    <row r="195" spans="1:216" s="272" customFormat="1">
      <c r="A195" s="252"/>
      <c r="B195" s="288"/>
      <c r="C195" s="289"/>
      <c r="D195" s="289"/>
      <c r="E195" s="289"/>
      <c r="F195" s="290"/>
      <c r="G195" s="290"/>
      <c r="H195" s="290"/>
      <c r="I195" s="290"/>
      <c r="J195" s="290"/>
      <c r="K195" s="291"/>
      <c r="L195" s="291"/>
      <c r="M195" s="291"/>
      <c r="N195" s="291"/>
      <c r="O195" s="291"/>
      <c r="P195" s="252"/>
      <c r="Q195" s="252"/>
      <c r="R195" s="252"/>
      <c r="S195" s="252"/>
      <c r="T195" s="252"/>
      <c r="U195" s="252"/>
      <c r="V195" s="252"/>
      <c r="W195" s="252"/>
      <c r="X195" s="252"/>
      <c r="Y195" s="252"/>
      <c r="Z195" s="252"/>
      <c r="AA195" s="252"/>
      <c r="AB195" s="252"/>
      <c r="AC195" s="252"/>
      <c r="AD195" s="252"/>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c r="BC195" s="252"/>
      <c r="BD195" s="252"/>
      <c r="BE195" s="252"/>
      <c r="BF195" s="252"/>
      <c r="BG195" s="252"/>
      <c r="BH195" s="252"/>
      <c r="BI195" s="252"/>
      <c r="BJ195" s="252"/>
      <c r="BK195" s="252"/>
      <c r="BL195" s="252"/>
      <c r="BM195" s="252"/>
      <c r="BN195" s="252"/>
      <c r="BO195" s="252"/>
      <c r="BP195" s="252"/>
      <c r="BQ195" s="252"/>
      <c r="BR195" s="252"/>
      <c r="BS195" s="252"/>
      <c r="BT195" s="252"/>
      <c r="BU195" s="252"/>
      <c r="BV195" s="252"/>
      <c r="BW195" s="252"/>
      <c r="BX195" s="252"/>
      <c r="BY195" s="252"/>
      <c r="BZ195" s="252"/>
      <c r="CA195" s="252"/>
      <c r="CB195" s="252"/>
      <c r="CC195" s="252"/>
      <c r="CD195" s="252"/>
      <c r="CE195" s="252"/>
      <c r="CF195" s="252"/>
      <c r="CG195" s="252"/>
      <c r="CH195" s="252"/>
      <c r="CI195" s="252"/>
      <c r="CJ195" s="252"/>
      <c r="CK195" s="252"/>
      <c r="CL195" s="252"/>
      <c r="CM195" s="252"/>
      <c r="CN195" s="252"/>
      <c r="CO195" s="252"/>
      <c r="CP195" s="252"/>
      <c r="CQ195" s="252"/>
      <c r="CR195" s="252"/>
      <c r="CS195" s="252"/>
      <c r="CT195" s="252"/>
      <c r="CU195" s="252"/>
      <c r="CV195" s="252"/>
      <c r="CW195" s="252"/>
      <c r="CX195" s="252"/>
      <c r="CY195" s="252"/>
      <c r="CZ195" s="252"/>
      <c r="DA195" s="252"/>
      <c r="DB195" s="252"/>
      <c r="DC195" s="252"/>
      <c r="DD195" s="252"/>
      <c r="DE195" s="252"/>
      <c r="DF195" s="252"/>
      <c r="DG195" s="252"/>
      <c r="DH195" s="252"/>
      <c r="DI195" s="252"/>
      <c r="DJ195" s="252"/>
      <c r="DK195" s="252"/>
      <c r="DL195" s="252"/>
      <c r="DM195" s="252"/>
      <c r="DN195" s="252"/>
      <c r="DO195" s="252"/>
      <c r="DP195" s="252"/>
      <c r="DQ195" s="252"/>
      <c r="DR195" s="252"/>
      <c r="DS195" s="252"/>
      <c r="DT195" s="252"/>
      <c r="DU195" s="252"/>
      <c r="DV195" s="252"/>
      <c r="DW195" s="252"/>
      <c r="DX195" s="252"/>
      <c r="DY195" s="252"/>
      <c r="DZ195" s="252"/>
      <c r="EA195" s="252"/>
      <c r="EB195" s="252"/>
      <c r="EC195" s="252"/>
      <c r="ED195" s="252"/>
      <c r="EE195" s="252"/>
      <c r="EF195" s="252"/>
      <c r="EG195" s="252"/>
      <c r="EH195" s="252"/>
      <c r="EI195" s="252"/>
      <c r="EJ195" s="252"/>
      <c r="EK195" s="252"/>
      <c r="EL195" s="252"/>
      <c r="EM195" s="252"/>
      <c r="EN195" s="252"/>
      <c r="EO195" s="252"/>
      <c r="EP195" s="252"/>
      <c r="EQ195" s="252"/>
      <c r="ER195" s="252"/>
      <c r="ES195" s="252"/>
      <c r="ET195" s="252"/>
      <c r="EU195" s="252"/>
      <c r="EV195" s="252"/>
      <c r="EW195" s="252"/>
      <c r="EX195" s="252"/>
      <c r="EY195" s="252"/>
      <c r="EZ195" s="252"/>
      <c r="FA195" s="252"/>
      <c r="FB195" s="252"/>
      <c r="FC195" s="252"/>
      <c r="FD195" s="252"/>
      <c r="FE195" s="252"/>
      <c r="FF195" s="252"/>
      <c r="FG195" s="252"/>
      <c r="FH195" s="252"/>
      <c r="FI195" s="252"/>
      <c r="FJ195" s="252"/>
      <c r="FK195" s="252"/>
      <c r="FL195" s="252"/>
      <c r="FM195" s="252"/>
      <c r="FN195" s="252"/>
      <c r="FO195" s="252"/>
      <c r="FP195" s="252"/>
      <c r="FQ195" s="252"/>
      <c r="FR195" s="252"/>
      <c r="FS195" s="252"/>
      <c r="FT195" s="252"/>
      <c r="FU195" s="252"/>
      <c r="FV195" s="252"/>
      <c r="FW195" s="252"/>
      <c r="FX195" s="252"/>
      <c r="FY195" s="252"/>
      <c r="FZ195" s="252"/>
      <c r="GA195" s="252"/>
      <c r="GB195" s="252"/>
      <c r="GC195" s="252"/>
      <c r="GD195" s="252"/>
      <c r="GE195" s="252"/>
      <c r="GF195" s="252"/>
      <c r="GG195" s="252"/>
      <c r="GH195" s="252"/>
      <c r="GI195" s="252"/>
      <c r="GJ195" s="252"/>
      <c r="GK195" s="252"/>
      <c r="GL195" s="252"/>
      <c r="GM195" s="252"/>
      <c r="GN195" s="252"/>
      <c r="GO195" s="252"/>
      <c r="GP195" s="252"/>
      <c r="GQ195" s="252"/>
      <c r="GR195" s="252"/>
      <c r="GS195" s="252"/>
      <c r="GT195" s="252"/>
      <c r="GU195" s="252"/>
      <c r="GV195" s="252"/>
      <c r="GW195" s="252"/>
      <c r="GX195" s="252"/>
      <c r="GY195" s="252"/>
      <c r="GZ195" s="252"/>
      <c r="HA195" s="252"/>
      <c r="HB195" s="252"/>
      <c r="HC195" s="252"/>
      <c r="HD195" s="252"/>
      <c r="HE195" s="252"/>
      <c r="HF195" s="252"/>
      <c r="HG195" s="252"/>
      <c r="HH195" s="252"/>
    </row>
    <row r="196" spans="1:216" s="272" customFormat="1">
      <c r="A196" s="252"/>
      <c r="B196" s="288"/>
      <c r="C196" s="289"/>
      <c r="D196" s="289"/>
      <c r="E196" s="289"/>
      <c r="F196" s="290"/>
      <c r="G196" s="290"/>
      <c r="H196" s="290"/>
      <c r="I196" s="290"/>
      <c r="J196" s="290"/>
      <c r="K196" s="291"/>
      <c r="L196" s="291"/>
      <c r="M196" s="291"/>
      <c r="N196" s="291"/>
      <c r="O196" s="291"/>
      <c r="P196" s="252"/>
      <c r="Q196" s="252"/>
      <c r="R196" s="252"/>
      <c r="S196" s="252"/>
      <c r="T196" s="252"/>
      <c r="U196" s="252"/>
      <c r="V196" s="252"/>
      <c r="W196" s="252"/>
      <c r="X196" s="252"/>
      <c r="Y196" s="252"/>
      <c r="Z196" s="252"/>
      <c r="AA196" s="252"/>
      <c r="AB196" s="252"/>
      <c r="AC196" s="252"/>
      <c r="AD196" s="252"/>
      <c r="AE196" s="252"/>
      <c r="AF196" s="252"/>
      <c r="AG196" s="252"/>
      <c r="AH196" s="252"/>
      <c r="AI196" s="252"/>
      <c r="AJ196" s="252"/>
      <c r="AK196" s="252"/>
      <c r="AL196" s="252"/>
      <c r="AM196" s="252"/>
      <c r="AN196" s="252"/>
      <c r="AO196" s="252"/>
      <c r="AP196" s="252"/>
      <c r="AQ196" s="252"/>
      <c r="AR196" s="252"/>
      <c r="AS196" s="252"/>
      <c r="AT196" s="252"/>
      <c r="AU196" s="252"/>
      <c r="AV196" s="252"/>
      <c r="AW196" s="252"/>
      <c r="AX196" s="252"/>
      <c r="AY196" s="252"/>
      <c r="AZ196" s="252"/>
      <c r="BA196" s="252"/>
      <c r="BB196" s="252"/>
      <c r="BC196" s="252"/>
      <c r="BD196" s="252"/>
      <c r="BE196" s="252"/>
      <c r="BF196" s="252"/>
      <c r="BG196" s="252"/>
      <c r="BH196" s="252"/>
      <c r="BI196" s="252"/>
      <c r="BJ196" s="252"/>
      <c r="BK196" s="252"/>
      <c r="BL196" s="252"/>
      <c r="BM196" s="252"/>
      <c r="BN196" s="252"/>
      <c r="BO196" s="252"/>
      <c r="BP196" s="252"/>
      <c r="BQ196" s="252"/>
      <c r="BR196" s="252"/>
      <c r="BS196" s="252"/>
      <c r="BT196" s="252"/>
      <c r="BU196" s="252"/>
      <c r="BV196" s="252"/>
      <c r="BW196" s="252"/>
      <c r="BX196" s="252"/>
      <c r="BY196" s="252"/>
      <c r="BZ196" s="252"/>
      <c r="CA196" s="252"/>
      <c r="CB196" s="252"/>
      <c r="CC196" s="252"/>
      <c r="CD196" s="252"/>
      <c r="CE196" s="252"/>
      <c r="CF196" s="252"/>
      <c r="CG196" s="252"/>
      <c r="CH196" s="252"/>
      <c r="CI196" s="252"/>
      <c r="CJ196" s="252"/>
      <c r="CK196" s="252"/>
      <c r="CL196" s="252"/>
      <c r="CM196" s="252"/>
      <c r="CN196" s="252"/>
      <c r="CO196" s="252"/>
      <c r="CP196" s="252"/>
      <c r="CQ196" s="252"/>
      <c r="CR196" s="252"/>
      <c r="CS196" s="252"/>
      <c r="CT196" s="252"/>
      <c r="CU196" s="252"/>
      <c r="CV196" s="252"/>
      <c r="CW196" s="252"/>
      <c r="CX196" s="252"/>
      <c r="CY196" s="252"/>
      <c r="CZ196" s="252"/>
      <c r="DA196" s="252"/>
      <c r="DB196" s="252"/>
      <c r="DC196" s="252"/>
      <c r="DD196" s="252"/>
      <c r="DE196" s="252"/>
      <c r="DF196" s="252"/>
      <c r="DG196" s="252"/>
      <c r="DH196" s="252"/>
      <c r="DI196" s="252"/>
      <c r="DJ196" s="252"/>
      <c r="DK196" s="252"/>
      <c r="DL196" s="252"/>
      <c r="DM196" s="252"/>
      <c r="DN196" s="252"/>
      <c r="DO196" s="252"/>
      <c r="DP196" s="252"/>
      <c r="DQ196" s="252"/>
      <c r="DR196" s="252"/>
      <c r="DS196" s="252"/>
      <c r="DT196" s="252"/>
      <c r="DU196" s="252"/>
      <c r="DV196" s="252"/>
      <c r="DW196" s="252"/>
      <c r="DX196" s="252"/>
      <c r="DY196" s="252"/>
      <c r="DZ196" s="252"/>
      <c r="EA196" s="252"/>
      <c r="EB196" s="252"/>
      <c r="EC196" s="252"/>
      <c r="ED196" s="252"/>
      <c r="EE196" s="252"/>
      <c r="EF196" s="252"/>
      <c r="EG196" s="252"/>
      <c r="EH196" s="252"/>
      <c r="EI196" s="252"/>
      <c r="EJ196" s="252"/>
      <c r="EK196" s="252"/>
      <c r="EL196" s="252"/>
      <c r="EM196" s="252"/>
      <c r="EN196" s="252"/>
      <c r="EO196" s="252"/>
      <c r="EP196" s="252"/>
      <c r="EQ196" s="252"/>
      <c r="ER196" s="252"/>
      <c r="ES196" s="252"/>
      <c r="ET196" s="252"/>
      <c r="EU196" s="252"/>
      <c r="EV196" s="252"/>
      <c r="EW196" s="252"/>
      <c r="EX196" s="252"/>
      <c r="EY196" s="252"/>
      <c r="EZ196" s="252"/>
      <c r="FA196" s="252"/>
      <c r="FB196" s="252"/>
      <c r="FC196" s="252"/>
      <c r="FD196" s="252"/>
      <c r="FE196" s="252"/>
      <c r="FF196" s="252"/>
      <c r="FG196" s="252"/>
      <c r="FH196" s="252"/>
      <c r="FI196" s="252"/>
      <c r="FJ196" s="252"/>
      <c r="FK196" s="252"/>
      <c r="FL196" s="252"/>
      <c r="FM196" s="252"/>
      <c r="FN196" s="252"/>
      <c r="FO196" s="252"/>
      <c r="FP196" s="252"/>
      <c r="FQ196" s="252"/>
      <c r="FR196" s="252"/>
      <c r="FS196" s="252"/>
      <c r="FT196" s="252"/>
      <c r="FU196" s="252"/>
      <c r="FV196" s="252"/>
      <c r="FW196" s="252"/>
      <c r="FX196" s="252"/>
      <c r="FY196" s="252"/>
      <c r="FZ196" s="252"/>
      <c r="GA196" s="252"/>
      <c r="GB196" s="252"/>
      <c r="GC196" s="252"/>
      <c r="GD196" s="252"/>
      <c r="GE196" s="252"/>
      <c r="GF196" s="252"/>
      <c r="GG196" s="252"/>
      <c r="GH196" s="252"/>
      <c r="GI196" s="252"/>
      <c r="GJ196" s="252"/>
      <c r="GK196" s="252"/>
      <c r="GL196" s="252"/>
      <c r="GM196" s="252"/>
      <c r="GN196" s="252"/>
      <c r="GO196" s="252"/>
      <c r="GP196" s="252"/>
      <c r="GQ196" s="252"/>
      <c r="GR196" s="252"/>
      <c r="GS196" s="252"/>
      <c r="GT196" s="252"/>
      <c r="GU196" s="252"/>
      <c r="GV196" s="252"/>
      <c r="GW196" s="252"/>
      <c r="GX196" s="252"/>
      <c r="GY196" s="252"/>
      <c r="GZ196" s="252"/>
      <c r="HA196" s="252"/>
      <c r="HB196" s="252"/>
      <c r="HC196" s="252"/>
      <c r="HD196" s="252"/>
      <c r="HE196" s="252"/>
      <c r="HF196" s="252"/>
      <c r="HG196" s="252"/>
      <c r="HH196" s="252"/>
    </row>
    <row r="197" spans="1:216" s="272" customFormat="1">
      <c r="A197" s="252"/>
      <c r="B197" s="288"/>
      <c r="C197" s="289"/>
      <c r="D197" s="289"/>
      <c r="E197" s="289"/>
      <c r="F197" s="290"/>
      <c r="G197" s="290"/>
      <c r="H197" s="290"/>
      <c r="I197" s="290"/>
      <c r="J197" s="290"/>
      <c r="K197" s="291"/>
      <c r="L197" s="291"/>
      <c r="M197" s="291"/>
      <c r="N197" s="291"/>
      <c r="O197" s="291"/>
      <c r="P197" s="252"/>
      <c r="Q197" s="252"/>
      <c r="R197" s="252"/>
      <c r="S197" s="252"/>
      <c r="T197" s="252"/>
      <c r="U197" s="252"/>
      <c r="V197" s="252"/>
      <c r="W197" s="252"/>
      <c r="X197" s="252"/>
      <c r="Y197" s="252"/>
      <c r="Z197" s="252"/>
      <c r="AA197" s="252"/>
      <c r="AB197" s="252"/>
      <c r="AC197" s="252"/>
      <c r="AD197" s="252"/>
      <c r="AE197" s="252"/>
      <c r="AF197" s="252"/>
      <c r="AG197" s="252"/>
      <c r="AH197" s="252"/>
      <c r="AI197" s="252"/>
      <c r="AJ197" s="252"/>
      <c r="AK197" s="252"/>
      <c r="AL197" s="252"/>
      <c r="AM197" s="252"/>
      <c r="AN197" s="252"/>
      <c r="AO197" s="252"/>
      <c r="AP197" s="252"/>
      <c r="AQ197" s="252"/>
      <c r="AR197" s="252"/>
      <c r="AS197" s="252"/>
      <c r="AT197" s="252"/>
      <c r="AU197" s="252"/>
      <c r="AV197" s="252"/>
      <c r="AW197" s="252"/>
      <c r="AX197" s="252"/>
      <c r="AY197" s="252"/>
      <c r="AZ197" s="252"/>
      <c r="BA197" s="252"/>
      <c r="BB197" s="252"/>
      <c r="BC197" s="252"/>
      <c r="BD197" s="252"/>
      <c r="BE197" s="252"/>
      <c r="BF197" s="252"/>
      <c r="BG197" s="252"/>
      <c r="BH197" s="252"/>
      <c r="BI197" s="252"/>
      <c r="BJ197" s="252"/>
      <c r="BK197" s="252"/>
      <c r="BL197" s="252"/>
      <c r="BM197" s="252"/>
      <c r="BN197" s="252"/>
      <c r="BO197" s="252"/>
      <c r="BP197" s="252"/>
      <c r="BQ197" s="252"/>
      <c r="BR197" s="252"/>
      <c r="BS197" s="252"/>
      <c r="BT197" s="252"/>
      <c r="BU197" s="252"/>
      <c r="BV197" s="252"/>
      <c r="BW197" s="252"/>
      <c r="BX197" s="252"/>
      <c r="BY197" s="252"/>
      <c r="BZ197" s="252"/>
      <c r="CA197" s="252"/>
      <c r="CB197" s="252"/>
      <c r="CC197" s="252"/>
      <c r="CD197" s="252"/>
      <c r="CE197" s="252"/>
      <c r="CF197" s="252"/>
      <c r="CG197" s="252"/>
      <c r="CH197" s="252"/>
      <c r="CI197" s="252"/>
      <c r="CJ197" s="252"/>
      <c r="CK197" s="252"/>
      <c r="CL197" s="252"/>
      <c r="CM197" s="252"/>
      <c r="CN197" s="252"/>
      <c r="CO197" s="252"/>
      <c r="CP197" s="252"/>
      <c r="CQ197" s="252"/>
      <c r="CR197" s="252"/>
      <c r="CS197" s="252"/>
      <c r="CT197" s="252"/>
      <c r="CU197" s="252"/>
      <c r="CV197" s="252"/>
      <c r="CW197" s="252"/>
      <c r="CX197" s="252"/>
      <c r="CY197" s="252"/>
      <c r="CZ197" s="252"/>
      <c r="DA197" s="252"/>
      <c r="DB197" s="252"/>
      <c r="DC197" s="252"/>
      <c r="DD197" s="252"/>
      <c r="DE197" s="252"/>
      <c r="DF197" s="252"/>
      <c r="DG197" s="252"/>
      <c r="DH197" s="252"/>
      <c r="DI197" s="252"/>
      <c r="DJ197" s="252"/>
      <c r="DK197" s="252"/>
      <c r="DL197" s="252"/>
      <c r="DM197" s="252"/>
      <c r="DN197" s="252"/>
      <c r="DO197" s="252"/>
      <c r="DP197" s="252"/>
      <c r="DQ197" s="252"/>
      <c r="DR197" s="252"/>
      <c r="DS197" s="252"/>
      <c r="DT197" s="252"/>
      <c r="DU197" s="252"/>
      <c r="DV197" s="252"/>
      <c r="DW197" s="252"/>
      <c r="DX197" s="252"/>
      <c r="DY197" s="252"/>
      <c r="DZ197" s="252"/>
      <c r="EA197" s="252"/>
      <c r="EB197" s="252"/>
      <c r="EC197" s="252"/>
      <c r="ED197" s="252"/>
      <c r="EE197" s="252"/>
      <c r="EF197" s="252"/>
      <c r="EG197" s="252"/>
      <c r="EH197" s="252"/>
      <c r="EI197" s="252"/>
      <c r="EJ197" s="252"/>
      <c r="EK197" s="252"/>
      <c r="EL197" s="252"/>
      <c r="EM197" s="252"/>
      <c r="EN197" s="252"/>
      <c r="EO197" s="252"/>
      <c r="EP197" s="252"/>
      <c r="EQ197" s="252"/>
      <c r="ER197" s="252"/>
      <c r="ES197" s="252"/>
      <c r="ET197" s="252"/>
      <c r="EU197" s="252"/>
      <c r="EV197" s="252"/>
      <c r="EW197" s="252"/>
      <c r="EX197" s="252"/>
      <c r="EY197" s="252"/>
      <c r="EZ197" s="252"/>
      <c r="FA197" s="252"/>
      <c r="FB197" s="252"/>
      <c r="FC197" s="252"/>
      <c r="FD197" s="252"/>
      <c r="FE197" s="252"/>
      <c r="FF197" s="252"/>
      <c r="FG197" s="252"/>
      <c r="FH197" s="252"/>
      <c r="FI197" s="252"/>
      <c r="FJ197" s="252"/>
      <c r="FK197" s="252"/>
      <c r="FL197" s="252"/>
      <c r="FM197" s="252"/>
      <c r="FN197" s="252"/>
      <c r="FO197" s="252"/>
      <c r="FP197" s="252"/>
      <c r="FQ197" s="252"/>
      <c r="FR197" s="252"/>
      <c r="FS197" s="252"/>
      <c r="FT197" s="252"/>
      <c r="FU197" s="252"/>
      <c r="FV197" s="252"/>
      <c r="FW197" s="252"/>
      <c r="FX197" s="252"/>
      <c r="FY197" s="252"/>
      <c r="FZ197" s="252"/>
      <c r="GA197" s="252"/>
      <c r="GB197" s="252"/>
      <c r="GC197" s="252"/>
      <c r="GD197" s="252"/>
      <c r="GE197" s="252"/>
      <c r="GF197" s="252"/>
      <c r="GG197" s="252"/>
      <c r="GH197" s="252"/>
      <c r="GI197" s="252"/>
      <c r="GJ197" s="252"/>
      <c r="GK197" s="252"/>
      <c r="GL197" s="252"/>
      <c r="GM197" s="252"/>
      <c r="GN197" s="252"/>
      <c r="GO197" s="252"/>
      <c r="GP197" s="252"/>
      <c r="GQ197" s="252"/>
      <c r="GR197" s="252"/>
      <c r="GS197" s="252"/>
      <c r="GT197" s="252"/>
      <c r="GU197" s="252"/>
      <c r="GV197" s="252"/>
      <c r="GW197" s="252"/>
      <c r="GX197" s="252"/>
      <c r="GY197" s="252"/>
      <c r="GZ197" s="252"/>
      <c r="HA197" s="252"/>
      <c r="HB197" s="252"/>
      <c r="HC197" s="252"/>
      <c r="HD197" s="252"/>
      <c r="HE197" s="252"/>
      <c r="HF197" s="252"/>
      <c r="HG197" s="252"/>
      <c r="HH197" s="252"/>
    </row>
    <row r="198" spans="1:216" s="272" customFormat="1">
      <c r="A198" s="252"/>
      <c r="B198" s="288"/>
      <c r="C198" s="289"/>
      <c r="D198" s="289"/>
      <c r="E198" s="289"/>
      <c r="F198" s="290"/>
      <c r="G198" s="290"/>
      <c r="H198" s="290"/>
      <c r="I198" s="290"/>
      <c r="J198" s="290"/>
      <c r="K198" s="291"/>
      <c r="L198" s="291"/>
      <c r="M198" s="291"/>
      <c r="N198" s="291"/>
      <c r="O198" s="291"/>
      <c r="P198" s="252"/>
      <c r="Q198" s="252"/>
      <c r="R198" s="252"/>
      <c r="S198" s="252"/>
      <c r="T198" s="252"/>
      <c r="U198" s="252"/>
      <c r="V198" s="252"/>
      <c r="W198" s="252"/>
      <c r="X198" s="252"/>
      <c r="Y198" s="252"/>
      <c r="Z198" s="252"/>
      <c r="AA198" s="252"/>
      <c r="AB198" s="252"/>
      <c r="AC198" s="252"/>
      <c r="AD198" s="252"/>
      <c r="AE198" s="252"/>
      <c r="AF198" s="252"/>
      <c r="AG198" s="252"/>
      <c r="AH198" s="252"/>
      <c r="AI198" s="252"/>
      <c r="AJ198" s="252"/>
      <c r="AK198" s="252"/>
      <c r="AL198" s="252"/>
      <c r="AM198" s="252"/>
      <c r="AN198" s="252"/>
      <c r="AO198" s="252"/>
      <c r="AP198" s="252"/>
      <c r="AQ198" s="252"/>
      <c r="AR198" s="252"/>
      <c r="AS198" s="252"/>
      <c r="AT198" s="252"/>
      <c r="AU198" s="252"/>
      <c r="AV198" s="252"/>
      <c r="AW198" s="252"/>
      <c r="AX198" s="252"/>
      <c r="AY198" s="252"/>
      <c r="AZ198" s="252"/>
      <c r="BA198" s="252"/>
      <c r="BB198" s="252"/>
      <c r="BC198" s="252"/>
      <c r="BD198" s="252"/>
      <c r="BE198" s="252"/>
      <c r="BF198" s="252"/>
      <c r="BG198" s="252"/>
      <c r="BH198" s="252"/>
      <c r="BI198" s="252"/>
      <c r="BJ198" s="252"/>
      <c r="BK198" s="252"/>
      <c r="BL198" s="252"/>
      <c r="BM198" s="252"/>
      <c r="BN198" s="252"/>
      <c r="BO198" s="252"/>
      <c r="BP198" s="252"/>
      <c r="BQ198" s="252"/>
      <c r="BR198" s="252"/>
      <c r="BS198" s="252"/>
      <c r="BT198" s="252"/>
      <c r="BU198" s="252"/>
      <c r="BV198" s="252"/>
      <c r="BW198" s="252"/>
      <c r="BX198" s="252"/>
      <c r="BY198" s="252"/>
      <c r="BZ198" s="252"/>
      <c r="CA198" s="252"/>
      <c r="CB198" s="252"/>
      <c r="CC198" s="252"/>
      <c r="CD198" s="252"/>
      <c r="CE198" s="252"/>
      <c r="CF198" s="252"/>
      <c r="CG198" s="252"/>
      <c r="CH198" s="252"/>
      <c r="CI198" s="252"/>
      <c r="CJ198" s="252"/>
      <c r="CK198" s="252"/>
      <c r="CL198" s="252"/>
      <c r="CM198" s="252"/>
      <c r="CN198" s="252"/>
      <c r="CO198" s="252"/>
      <c r="CP198" s="252"/>
      <c r="CQ198" s="252"/>
      <c r="CR198" s="252"/>
      <c r="CS198" s="252"/>
      <c r="CT198" s="252"/>
      <c r="CU198" s="252"/>
      <c r="CV198" s="252"/>
      <c r="CW198" s="252"/>
      <c r="CX198" s="252"/>
      <c r="CY198" s="252"/>
      <c r="CZ198" s="252"/>
      <c r="DA198" s="252"/>
      <c r="DB198" s="252"/>
      <c r="DC198" s="252"/>
      <c r="DD198" s="252"/>
      <c r="DE198" s="252"/>
      <c r="DF198" s="252"/>
      <c r="DG198" s="252"/>
      <c r="DH198" s="252"/>
      <c r="DI198" s="252"/>
      <c r="DJ198" s="252"/>
      <c r="DK198" s="252"/>
      <c r="DL198" s="252"/>
      <c r="DM198" s="252"/>
      <c r="DN198" s="252"/>
      <c r="DO198" s="252"/>
      <c r="DP198" s="252"/>
      <c r="DQ198" s="252"/>
      <c r="DR198" s="252"/>
      <c r="DS198" s="252"/>
      <c r="DT198" s="252"/>
      <c r="DU198" s="252"/>
      <c r="DV198" s="252"/>
      <c r="DW198" s="252"/>
      <c r="DX198" s="252"/>
      <c r="DY198" s="252"/>
      <c r="DZ198" s="252"/>
      <c r="EA198" s="252"/>
      <c r="EB198" s="252"/>
      <c r="EC198" s="252"/>
      <c r="ED198" s="252"/>
      <c r="EE198" s="252"/>
      <c r="EF198" s="252"/>
      <c r="EG198" s="252"/>
      <c r="EH198" s="252"/>
      <c r="EI198" s="252"/>
      <c r="EJ198" s="252"/>
      <c r="EK198" s="252"/>
      <c r="EL198" s="252"/>
      <c r="EM198" s="252"/>
      <c r="EN198" s="252"/>
      <c r="EO198" s="252"/>
      <c r="EP198" s="252"/>
      <c r="EQ198" s="252"/>
      <c r="ER198" s="252"/>
      <c r="ES198" s="252"/>
      <c r="ET198" s="252"/>
      <c r="EU198" s="252"/>
      <c r="EV198" s="252"/>
      <c r="EW198" s="252"/>
      <c r="EX198" s="252"/>
      <c r="EY198" s="252"/>
      <c r="EZ198" s="252"/>
      <c r="FA198" s="252"/>
      <c r="FB198" s="252"/>
      <c r="FC198" s="252"/>
      <c r="FD198" s="252"/>
      <c r="FE198" s="252"/>
      <c r="FF198" s="252"/>
      <c r="FG198" s="252"/>
      <c r="FH198" s="252"/>
      <c r="FI198" s="252"/>
      <c r="FJ198" s="252"/>
      <c r="FK198" s="252"/>
      <c r="FL198" s="252"/>
      <c r="FM198" s="252"/>
      <c r="FN198" s="252"/>
      <c r="FO198" s="252"/>
      <c r="FP198" s="252"/>
      <c r="FQ198" s="252"/>
      <c r="FR198" s="252"/>
      <c r="FS198" s="252"/>
      <c r="FT198" s="252"/>
      <c r="FU198" s="252"/>
      <c r="FV198" s="252"/>
      <c r="FW198" s="252"/>
      <c r="FX198" s="252"/>
      <c r="FY198" s="252"/>
      <c r="FZ198" s="252"/>
      <c r="GA198" s="252"/>
      <c r="GB198" s="252"/>
      <c r="GC198" s="252"/>
      <c r="GD198" s="252"/>
      <c r="GE198" s="252"/>
      <c r="GF198" s="252"/>
      <c r="GG198" s="252"/>
      <c r="GH198" s="252"/>
      <c r="GI198" s="252"/>
      <c r="GJ198" s="252"/>
      <c r="GK198" s="252"/>
      <c r="GL198" s="252"/>
      <c r="GM198" s="252"/>
      <c r="GN198" s="252"/>
      <c r="GO198" s="252"/>
      <c r="GP198" s="252"/>
      <c r="GQ198" s="252"/>
      <c r="GR198" s="252"/>
      <c r="GS198" s="252"/>
      <c r="GT198" s="252"/>
      <c r="GU198" s="252"/>
      <c r="GV198" s="252"/>
      <c r="GW198" s="252"/>
      <c r="GX198" s="252"/>
      <c r="GY198" s="252"/>
      <c r="GZ198" s="252"/>
      <c r="HA198" s="252"/>
      <c r="HB198" s="252"/>
      <c r="HC198" s="252"/>
      <c r="HD198" s="252"/>
      <c r="HE198" s="252"/>
      <c r="HF198" s="252"/>
      <c r="HG198" s="252"/>
      <c r="HH198" s="252"/>
    </row>
    <row r="199" spans="1:216" s="272" customFormat="1">
      <c r="A199" s="252"/>
      <c r="B199" s="288"/>
      <c r="C199" s="289"/>
      <c r="D199" s="289"/>
      <c r="E199" s="289"/>
      <c r="F199" s="290"/>
      <c r="G199" s="290"/>
      <c r="H199" s="290"/>
      <c r="I199" s="290"/>
      <c r="J199" s="290"/>
      <c r="K199" s="291"/>
      <c r="L199" s="291"/>
      <c r="M199" s="291"/>
      <c r="N199" s="291"/>
      <c r="O199" s="291"/>
      <c r="P199" s="252"/>
      <c r="Q199" s="252"/>
      <c r="R199" s="252"/>
      <c r="S199" s="252"/>
      <c r="T199" s="252"/>
      <c r="U199" s="252"/>
      <c r="V199" s="252"/>
      <c r="W199" s="252"/>
      <c r="X199" s="252"/>
      <c r="Y199" s="252"/>
      <c r="Z199" s="252"/>
      <c r="AA199" s="252"/>
      <c r="AB199" s="252"/>
      <c r="AC199" s="252"/>
      <c r="AD199" s="252"/>
      <c r="AE199" s="252"/>
      <c r="AF199" s="252"/>
      <c r="AG199" s="252"/>
      <c r="AH199" s="252"/>
      <c r="AI199" s="252"/>
      <c r="AJ199" s="252"/>
      <c r="AK199" s="252"/>
      <c r="AL199" s="252"/>
      <c r="AM199" s="252"/>
      <c r="AN199" s="252"/>
      <c r="AO199" s="252"/>
      <c r="AP199" s="252"/>
      <c r="AQ199" s="252"/>
      <c r="AR199" s="252"/>
      <c r="AS199" s="252"/>
      <c r="AT199" s="252"/>
      <c r="AU199" s="252"/>
      <c r="AV199" s="252"/>
      <c r="AW199" s="252"/>
      <c r="AX199" s="252"/>
      <c r="AY199" s="252"/>
      <c r="AZ199" s="252"/>
      <c r="BA199" s="252"/>
      <c r="BB199" s="252"/>
      <c r="BC199" s="252"/>
      <c r="BD199" s="252"/>
      <c r="BE199" s="252"/>
      <c r="BF199" s="252"/>
      <c r="BG199" s="252"/>
      <c r="BH199" s="252"/>
      <c r="BI199" s="252"/>
      <c r="BJ199" s="252"/>
      <c r="BK199" s="252"/>
      <c r="BL199" s="252"/>
      <c r="BM199" s="252"/>
      <c r="BN199" s="252"/>
      <c r="BO199" s="252"/>
      <c r="BP199" s="252"/>
      <c r="BQ199" s="252"/>
      <c r="BR199" s="252"/>
      <c r="BS199" s="252"/>
      <c r="BT199" s="252"/>
      <c r="BU199" s="252"/>
      <c r="BV199" s="252"/>
      <c r="BW199" s="252"/>
      <c r="BX199" s="252"/>
      <c r="BY199" s="252"/>
      <c r="BZ199" s="252"/>
      <c r="CA199" s="252"/>
      <c r="CB199" s="252"/>
      <c r="CC199" s="252"/>
      <c r="CD199" s="252"/>
      <c r="CE199" s="252"/>
      <c r="CF199" s="252"/>
      <c r="CG199" s="252"/>
      <c r="CH199" s="252"/>
      <c r="CI199" s="252"/>
      <c r="CJ199" s="252"/>
      <c r="CK199" s="252"/>
      <c r="CL199" s="252"/>
      <c r="CM199" s="252"/>
      <c r="CN199" s="252"/>
      <c r="CO199" s="252"/>
      <c r="CP199" s="252"/>
      <c r="CQ199" s="252"/>
      <c r="CR199" s="252"/>
      <c r="CS199" s="252"/>
      <c r="CT199" s="252"/>
      <c r="CU199" s="252"/>
      <c r="CV199" s="252"/>
      <c r="CW199" s="252"/>
      <c r="CX199" s="252"/>
      <c r="CY199" s="252"/>
      <c r="CZ199" s="252"/>
      <c r="DA199" s="252"/>
      <c r="DB199" s="252"/>
      <c r="DC199" s="252"/>
      <c r="DD199" s="252"/>
      <c r="DE199" s="252"/>
      <c r="DF199" s="252"/>
      <c r="DG199" s="252"/>
      <c r="DH199" s="252"/>
      <c r="DI199" s="252"/>
      <c r="DJ199" s="252"/>
      <c r="DK199" s="252"/>
      <c r="DL199" s="252"/>
      <c r="DM199" s="252"/>
      <c r="DN199" s="252"/>
      <c r="DO199" s="252"/>
      <c r="DP199" s="252"/>
      <c r="DQ199" s="252"/>
      <c r="DR199" s="252"/>
      <c r="DS199" s="252"/>
      <c r="DT199" s="252"/>
      <c r="DU199" s="252"/>
      <c r="DV199" s="252"/>
      <c r="DW199" s="252"/>
      <c r="DX199" s="252"/>
      <c r="DY199" s="252"/>
      <c r="DZ199" s="252"/>
      <c r="EA199" s="252"/>
      <c r="EB199" s="252"/>
      <c r="EC199" s="252"/>
      <c r="ED199" s="252"/>
      <c r="EE199" s="252"/>
      <c r="EF199" s="252"/>
      <c r="EG199" s="252"/>
      <c r="EH199" s="252"/>
      <c r="EI199" s="252"/>
      <c r="EJ199" s="252"/>
      <c r="EK199" s="252"/>
      <c r="EL199" s="252"/>
      <c r="EM199" s="252"/>
      <c r="EN199" s="252"/>
      <c r="EO199" s="252"/>
      <c r="EP199" s="252"/>
      <c r="EQ199" s="252"/>
      <c r="ER199" s="252"/>
      <c r="ES199" s="252"/>
      <c r="ET199" s="252"/>
      <c r="EU199" s="252"/>
      <c r="EV199" s="252"/>
      <c r="EW199" s="252"/>
      <c r="EX199" s="252"/>
      <c r="EY199" s="252"/>
      <c r="EZ199" s="252"/>
      <c r="FA199" s="252"/>
      <c r="FB199" s="252"/>
      <c r="FC199" s="252"/>
      <c r="FD199" s="252"/>
      <c r="FE199" s="252"/>
      <c r="FF199" s="252"/>
      <c r="FG199" s="252"/>
      <c r="FH199" s="252"/>
      <c r="FI199" s="252"/>
      <c r="FJ199" s="252"/>
      <c r="FK199" s="252"/>
      <c r="FL199" s="252"/>
      <c r="FM199" s="252"/>
      <c r="FN199" s="252"/>
      <c r="FO199" s="252"/>
      <c r="FP199" s="252"/>
      <c r="FQ199" s="252"/>
      <c r="FR199" s="252"/>
      <c r="FS199" s="252"/>
      <c r="FT199" s="252"/>
      <c r="FU199" s="252"/>
      <c r="FV199" s="252"/>
      <c r="FW199" s="252"/>
      <c r="FX199" s="252"/>
      <c r="FY199" s="252"/>
      <c r="FZ199" s="252"/>
      <c r="GA199" s="252"/>
      <c r="GB199" s="252"/>
      <c r="GC199" s="252"/>
      <c r="GD199" s="252"/>
      <c r="GE199" s="252"/>
      <c r="GF199" s="252"/>
      <c r="GG199" s="252"/>
      <c r="GH199" s="252"/>
      <c r="GI199" s="252"/>
      <c r="GJ199" s="252"/>
      <c r="GK199" s="252"/>
      <c r="GL199" s="252"/>
      <c r="GM199" s="252"/>
      <c r="GN199" s="252"/>
      <c r="GO199" s="252"/>
      <c r="GP199" s="252"/>
      <c r="GQ199" s="252"/>
      <c r="GR199" s="252"/>
      <c r="GS199" s="252"/>
      <c r="GT199" s="252"/>
      <c r="GU199" s="252"/>
      <c r="GV199" s="252"/>
      <c r="GW199" s="252"/>
      <c r="GX199" s="252"/>
      <c r="GY199" s="252"/>
      <c r="GZ199" s="252"/>
      <c r="HA199" s="252"/>
      <c r="HB199" s="252"/>
      <c r="HC199" s="252"/>
      <c r="HD199" s="252"/>
      <c r="HE199" s="252"/>
      <c r="HF199" s="252"/>
      <c r="HG199" s="252"/>
      <c r="HH199" s="252"/>
    </row>
    <row r="200" spans="1:216" s="272" customFormat="1">
      <c r="A200" s="252"/>
      <c r="B200" s="288"/>
      <c r="C200" s="289"/>
      <c r="D200" s="289"/>
      <c r="E200" s="289"/>
      <c r="F200" s="290"/>
      <c r="G200" s="290"/>
      <c r="H200" s="290"/>
      <c r="I200" s="290"/>
      <c r="J200" s="290"/>
      <c r="K200" s="291"/>
      <c r="L200" s="291"/>
      <c r="M200" s="291"/>
      <c r="N200" s="291"/>
      <c r="O200" s="291"/>
      <c r="P200" s="252"/>
      <c r="Q200" s="252"/>
      <c r="R200" s="252"/>
      <c r="S200" s="252"/>
      <c r="T200" s="252"/>
      <c r="U200" s="252"/>
      <c r="V200" s="252"/>
      <c r="W200" s="252"/>
      <c r="X200" s="252"/>
      <c r="Y200" s="252"/>
      <c r="Z200" s="252"/>
      <c r="AA200" s="252"/>
      <c r="AB200" s="252"/>
      <c r="AC200" s="252"/>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2"/>
      <c r="AY200" s="252"/>
      <c r="AZ200" s="252"/>
      <c r="BA200" s="252"/>
      <c r="BB200" s="252"/>
      <c r="BC200" s="252"/>
      <c r="BD200" s="252"/>
      <c r="BE200" s="252"/>
      <c r="BF200" s="252"/>
      <c r="BG200" s="252"/>
      <c r="BH200" s="252"/>
      <c r="BI200" s="252"/>
      <c r="BJ200" s="252"/>
      <c r="BK200" s="252"/>
      <c r="BL200" s="252"/>
      <c r="BM200" s="252"/>
      <c r="BN200" s="252"/>
      <c r="BO200" s="252"/>
      <c r="BP200" s="252"/>
      <c r="BQ200" s="252"/>
      <c r="BR200" s="252"/>
      <c r="BS200" s="252"/>
      <c r="BT200" s="252"/>
      <c r="BU200" s="252"/>
      <c r="BV200" s="252"/>
      <c r="BW200" s="252"/>
      <c r="BX200" s="252"/>
      <c r="BY200" s="252"/>
      <c r="BZ200" s="252"/>
      <c r="CA200" s="252"/>
      <c r="CB200" s="252"/>
      <c r="CC200" s="252"/>
      <c r="CD200" s="252"/>
      <c r="CE200" s="252"/>
      <c r="CF200" s="252"/>
      <c r="CG200" s="252"/>
      <c r="CH200" s="252"/>
      <c r="CI200" s="252"/>
      <c r="CJ200" s="252"/>
      <c r="CK200" s="252"/>
      <c r="CL200" s="252"/>
      <c r="CM200" s="252"/>
      <c r="CN200" s="252"/>
      <c r="CO200" s="252"/>
      <c r="CP200" s="252"/>
      <c r="CQ200" s="252"/>
      <c r="CR200" s="252"/>
      <c r="CS200" s="252"/>
      <c r="CT200" s="252"/>
      <c r="CU200" s="252"/>
      <c r="CV200" s="252"/>
      <c r="CW200" s="252"/>
      <c r="CX200" s="252"/>
      <c r="CY200" s="252"/>
      <c r="CZ200" s="252"/>
      <c r="DA200" s="252"/>
      <c r="DB200" s="252"/>
      <c r="DC200" s="252"/>
      <c r="DD200" s="252"/>
      <c r="DE200" s="252"/>
      <c r="DF200" s="252"/>
      <c r="DG200" s="252"/>
      <c r="DH200" s="252"/>
      <c r="DI200" s="252"/>
      <c r="DJ200" s="252"/>
      <c r="DK200" s="252"/>
      <c r="DL200" s="252"/>
      <c r="DM200" s="252"/>
      <c r="DN200" s="252"/>
      <c r="DO200" s="252"/>
      <c r="DP200" s="252"/>
      <c r="DQ200" s="252"/>
      <c r="DR200" s="252"/>
      <c r="DS200" s="252"/>
      <c r="DT200" s="252"/>
      <c r="DU200" s="252"/>
      <c r="DV200" s="252"/>
      <c r="DW200" s="252"/>
      <c r="DX200" s="252"/>
      <c r="DY200" s="252"/>
      <c r="DZ200" s="252"/>
      <c r="EA200" s="252"/>
      <c r="EB200" s="252"/>
      <c r="EC200" s="252"/>
      <c r="ED200" s="252"/>
      <c r="EE200" s="252"/>
      <c r="EF200" s="252"/>
      <c r="EG200" s="252"/>
      <c r="EH200" s="252"/>
      <c r="EI200" s="252"/>
      <c r="EJ200" s="252"/>
      <c r="EK200" s="252"/>
      <c r="EL200" s="252"/>
      <c r="EM200" s="252"/>
      <c r="EN200" s="252"/>
      <c r="EO200" s="252"/>
      <c r="EP200" s="252"/>
      <c r="EQ200" s="252"/>
      <c r="ER200" s="252"/>
      <c r="ES200" s="252"/>
      <c r="ET200" s="252"/>
      <c r="EU200" s="252"/>
      <c r="EV200" s="252"/>
      <c r="EW200" s="252"/>
      <c r="EX200" s="252"/>
      <c r="EY200" s="252"/>
      <c r="EZ200" s="252"/>
      <c r="FA200" s="252"/>
      <c r="FB200" s="252"/>
      <c r="FC200" s="252"/>
      <c r="FD200" s="252"/>
      <c r="FE200" s="252"/>
      <c r="FF200" s="252"/>
      <c r="FG200" s="252"/>
      <c r="FH200" s="252"/>
      <c r="FI200" s="252"/>
      <c r="FJ200" s="252"/>
      <c r="FK200" s="252"/>
      <c r="FL200" s="252"/>
      <c r="FM200" s="252"/>
      <c r="FN200" s="252"/>
      <c r="FO200" s="252"/>
      <c r="FP200" s="252"/>
      <c r="FQ200" s="252"/>
      <c r="FR200" s="252"/>
      <c r="FS200" s="252"/>
      <c r="FT200" s="252"/>
      <c r="FU200" s="252"/>
      <c r="FV200" s="252"/>
      <c r="FW200" s="252"/>
      <c r="FX200" s="252"/>
      <c r="FY200" s="252"/>
      <c r="FZ200" s="252"/>
      <c r="GA200" s="252"/>
      <c r="GB200" s="252"/>
      <c r="GC200" s="252"/>
      <c r="GD200" s="252"/>
      <c r="GE200" s="252"/>
      <c r="GF200" s="252"/>
      <c r="GG200" s="252"/>
      <c r="GH200" s="252"/>
      <c r="GI200" s="252"/>
      <c r="GJ200" s="252"/>
      <c r="GK200" s="252"/>
      <c r="GL200" s="252"/>
      <c r="GM200" s="252"/>
      <c r="GN200" s="252"/>
      <c r="GO200" s="252"/>
      <c r="GP200" s="252"/>
      <c r="GQ200" s="252"/>
      <c r="GR200" s="252"/>
      <c r="GS200" s="252"/>
      <c r="GT200" s="252"/>
      <c r="GU200" s="252"/>
      <c r="GV200" s="252"/>
      <c r="GW200" s="252"/>
      <c r="GX200" s="252"/>
      <c r="GY200" s="252"/>
      <c r="GZ200" s="252"/>
      <c r="HA200" s="252"/>
      <c r="HB200" s="252"/>
      <c r="HC200" s="252"/>
      <c r="HD200" s="252"/>
      <c r="HE200" s="252"/>
      <c r="HF200" s="252"/>
      <c r="HG200" s="252"/>
      <c r="HH200" s="252"/>
    </row>
    <row r="201" spans="1:216" s="272" customFormat="1">
      <c r="A201" s="252"/>
      <c r="B201" s="288"/>
      <c r="C201" s="289"/>
      <c r="D201" s="289"/>
      <c r="E201" s="289"/>
      <c r="F201" s="290"/>
      <c r="G201" s="290"/>
      <c r="H201" s="290"/>
      <c r="I201" s="290"/>
      <c r="J201" s="290"/>
      <c r="K201" s="291"/>
      <c r="L201" s="291"/>
      <c r="M201" s="291"/>
      <c r="N201" s="291"/>
      <c r="O201" s="291"/>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c r="AZ201" s="252"/>
      <c r="BA201" s="252"/>
      <c r="BB201" s="252"/>
      <c r="BC201" s="252"/>
      <c r="BD201" s="252"/>
      <c r="BE201" s="252"/>
      <c r="BF201" s="252"/>
      <c r="BG201" s="252"/>
      <c r="BH201" s="252"/>
      <c r="BI201" s="252"/>
      <c r="BJ201" s="252"/>
      <c r="BK201" s="252"/>
      <c r="BL201" s="252"/>
      <c r="BM201" s="252"/>
      <c r="BN201" s="252"/>
      <c r="BO201" s="252"/>
      <c r="BP201" s="252"/>
      <c r="BQ201" s="252"/>
      <c r="BR201" s="252"/>
      <c r="BS201" s="252"/>
      <c r="BT201" s="252"/>
      <c r="BU201" s="252"/>
      <c r="BV201" s="252"/>
      <c r="BW201" s="252"/>
      <c r="BX201" s="252"/>
      <c r="BY201" s="252"/>
      <c r="BZ201" s="252"/>
      <c r="CA201" s="252"/>
      <c r="CB201" s="252"/>
      <c r="CC201" s="252"/>
      <c r="CD201" s="252"/>
      <c r="CE201" s="252"/>
      <c r="CF201" s="252"/>
      <c r="CG201" s="252"/>
      <c r="CH201" s="252"/>
      <c r="CI201" s="252"/>
      <c r="CJ201" s="252"/>
      <c r="CK201" s="252"/>
      <c r="CL201" s="252"/>
      <c r="CM201" s="252"/>
      <c r="CN201" s="252"/>
      <c r="CO201" s="252"/>
      <c r="CP201" s="252"/>
      <c r="CQ201" s="252"/>
      <c r="CR201" s="252"/>
      <c r="CS201" s="252"/>
      <c r="CT201" s="252"/>
      <c r="CU201" s="252"/>
      <c r="CV201" s="252"/>
      <c r="CW201" s="252"/>
      <c r="CX201" s="252"/>
      <c r="CY201" s="252"/>
      <c r="CZ201" s="252"/>
      <c r="DA201" s="252"/>
      <c r="DB201" s="252"/>
      <c r="DC201" s="252"/>
      <c r="DD201" s="252"/>
      <c r="DE201" s="252"/>
      <c r="DF201" s="252"/>
      <c r="DG201" s="252"/>
      <c r="DH201" s="252"/>
      <c r="DI201" s="252"/>
      <c r="DJ201" s="252"/>
      <c r="DK201" s="252"/>
      <c r="DL201" s="252"/>
      <c r="DM201" s="252"/>
      <c r="DN201" s="252"/>
      <c r="DO201" s="252"/>
      <c r="DP201" s="252"/>
      <c r="DQ201" s="252"/>
      <c r="DR201" s="252"/>
      <c r="DS201" s="252"/>
      <c r="DT201" s="252"/>
      <c r="DU201" s="252"/>
      <c r="DV201" s="252"/>
      <c r="DW201" s="252"/>
      <c r="DX201" s="252"/>
      <c r="DY201" s="252"/>
      <c r="DZ201" s="252"/>
      <c r="EA201" s="252"/>
      <c r="EB201" s="252"/>
      <c r="EC201" s="252"/>
      <c r="ED201" s="252"/>
      <c r="EE201" s="252"/>
      <c r="EF201" s="252"/>
      <c r="EG201" s="252"/>
      <c r="EH201" s="252"/>
      <c r="EI201" s="252"/>
      <c r="EJ201" s="252"/>
      <c r="EK201" s="252"/>
      <c r="EL201" s="252"/>
      <c r="EM201" s="252"/>
      <c r="EN201" s="252"/>
      <c r="EO201" s="252"/>
      <c r="EP201" s="252"/>
      <c r="EQ201" s="252"/>
      <c r="ER201" s="252"/>
      <c r="ES201" s="252"/>
      <c r="ET201" s="252"/>
      <c r="EU201" s="252"/>
      <c r="EV201" s="252"/>
      <c r="EW201" s="252"/>
      <c r="EX201" s="252"/>
      <c r="EY201" s="252"/>
      <c r="EZ201" s="252"/>
      <c r="FA201" s="252"/>
      <c r="FB201" s="252"/>
      <c r="FC201" s="252"/>
      <c r="FD201" s="252"/>
      <c r="FE201" s="252"/>
      <c r="FF201" s="252"/>
      <c r="FG201" s="252"/>
      <c r="FH201" s="252"/>
      <c r="FI201" s="252"/>
      <c r="FJ201" s="252"/>
      <c r="FK201" s="252"/>
      <c r="FL201" s="252"/>
      <c r="FM201" s="252"/>
      <c r="FN201" s="252"/>
      <c r="FO201" s="252"/>
      <c r="FP201" s="252"/>
      <c r="FQ201" s="252"/>
      <c r="FR201" s="252"/>
      <c r="FS201" s="252"/>
      <c r="FT201" s="252"/>
      <c r="FU201" s="252"/>
      <c r="FV201" s="252"/>
      <c r="FW201" s="252"/>
      <c r="FX201" s="252"/>
      <c r="FY201" s="252"/>
      <c r="FZ201" s="252"/>
      <c r="GA201" s="252"/>
      <c r="GB201" s="252"/>
      <c r="GC201" s="252"/>
      <c r="GD201" s="252"/>
      <c r="GE201" s="252"/>
      <c r="GF201" s="252"/>
      <c r="GG201" s="252"/>
      <c r="GH201" s="252"/>
      <c r="GI201" s="252"/>
      <c r="GJ201" s="252"/>
      <c r="GK201" s="252"/>
      <c r="GL201" s="252"/>
      <c r="GM201" s="252"/>
      <c r="GN201" s="252"/>
      <c r="GO201" s="252"/>
      <c r="GP201" s="252"/>
      <c r="GQ201" s="252"/>
      <c r="GR201" s="252"/>
      <c r="GS201" s="252"/>
      <c r="GT201" s="252"/>
      <c r="GU201" s="252"/>
      <c r="GV201" s="252"/>
      <c r="GW201" s="252"/>
      <c r="GX201" s="252"/>
      <c r="GY201" s="252"/>
      <c r="GZ201" s="252"/>
      <c r="HA201" s="252"/>
      <c r="HB201" s="252"/>
      <c r="HC201" s="252"/>
      <c r="HD201" s="252"/>
      <c r="HE201" s="252"/>
      <c r="HF201" s="252"/>
      <c r="HG201" s="252"/>
      <c r="HH201" s="252"/>
    </row>
    <row r="202" spans="1:216" s="272" customFormat="1">
      <c r="A202" s="252"/>
      <c r="B202" s="288"/>
      <c r="C202" s="289"/>
      <c r="D202" s="289"/>
      <c r="E202" s="289"/>
      <c r="F202" s="290"/>
      <c r="G202" s="290"/>
      <c r="H202" s="290"/>
      <c r="I202" s="290"/>
      <c r="J202" s="290"/>
      <c r="K202" s="291"/>
      <c r="L202" s="291"/>
      <c r="M202" s="291"/>
      <c r="N202" s="291"/>
      <c r="O202" s="291"/>
      <c r="P202" s="252"/>
      <c r="Q202" s="252"/>
      <c r="R202" s="252"/>
      <c r="S202" s="252"/>
      <c r="T202" s="252"/>
      <c r="U202" s="252"/>
      <c r="V202" s="252"/>
      <c r="W202" s="252"/>
      <c r="X202" s="252"/>
      <c r="Y202" s="252"/>
      <c r="Z202" s="252"/>
      <c r="AA202" s="252"/>
      <c r="AB202" s="252"/>
      <c r="AC202" s="252"/>
      <c r="AD202" s="252"/>
      <c r="AE202" s="252"/>
      <c r="AF202" s="252"/>
      <c r="AG202" s="252"/>
      <c r="AH202" s="252"/>
      <c r="AI202" s="252"/>
      <c r="AJ202" s="252"/>
      <c r="AK202" s="252"/>
      <c r="AL202" s="252"/>
      <c r="AM202" s="252"/>
      <c r="AN202" s="252"/>
      <c r="AO202" s="252"/>
      <c r="AP202" s="252"/>
      <c r="AQ202" s="252"/>
      <c r="AR202" s="252"/>
      <c r="AS202" s="252"/>
      <c r="AT202" s="252"/>
      <c r="AU202" s="252"/>
      <c r="AV202" s="252"/>
      <c r="AW202" s="252"/>
      <c r="AX202" s="252"/>
      <c r="AY202" s="252"/>
      <c r="AZ202" s="252"/>
      <c r="BA202" s="252"/>
      <c r="BB202" s="252"/>
      <c r="BC202" s="252"/>
      <c r="BD202" s="252"/>
      <c r="BE202" s="252"/>
      <c r="BF202" s="252"/>
      <c r="BG202" s="252"/>
      <c r="BH202" s="252"/>
      <c r="BI202" s="252"/>
      <c r="BJ202" s="252"/>
      <c r="BK202" s="252"/>
      <c r="BL202" s="252"/>
      <c r="BM202" s="252"/>
      <c r="BN202" s="252"/>
      <c r="BO202" s="252"/>
      <c r="BP202" s="252"/>
      <c r="BQ202" s="252"/>
      <c r="BR202" s="252"/>
      <c r="BS202" s="252"/>
      <c r="BT202" s="252"/>
      <c r="BU202" s="252"/>
      <c r="BV202" s="252"/>
      <c r="BW202" s="252"/>
      <c r="BX202" s="252"/>
      <c r="BY202" s="252"/>
      <c r="BZ202" s="252"/>
      <c r="CA202" s="252"/>
      <c r="CB202" s="252"/>
      <c r="CC202" s="252"/>
      <c r="CD202" s="252"/>
      <c r="CE202" s="252"/>
      <c r="CF202" s="252"/>
      <c r="CG202" s="252"/>
      <c r="CH202" s="252"/>
      <c r="CI202" s="252"/>
      <c r="CJ202" s="252"/>
      <c r="CK202" s="252"/>
      <c r="CL202" s="252"/>
      <c r="CM202" s="252"/>
      <c r="CN202" s="252"/>
      <c r="CO202" s="252"/>
      <c r="CP202" s="252"/>
      <c r="CQ202" s="252"/>
      <c r="CR202" s="252"/>
      <c r="CS202" s="252"/>
      <c r="CT202" s="252"/>
      <c r="CU202" s="252"/>
      <c r="CV202" s="252"/>
      <c r="CW202" s="252"/>
      <c r="CX202" s="252"/>
      <c r="CY202" s="252"/>
      <c r="CZ202" s="252"/>
      <c r="DA202" s="252"/>
      <c r="DB202" s="252"/>
      <c r="DC202" s="252"/>
      <c r="DD202" s="252"/>
      <c r="DE202" s="252"/>
      <c r="DF202" s="252"/>
      <c r="DG202" s="252"/>
      <c r="DH202" s="252"/>
      <c r="DI202" s="252"/>
      <c r="DJ202" s="252"/>
      <c r="DK202" s="252"/>
      <c r="DL202" s="252"/>
      <c r="DM202" s="252"/>
      <c r="DN202" s="252"/>
      <c r="DO202" s="252"/>
      <c r="DP202" s="252"/>
      <c r="DQ202" s="252"/>
      <c r="DR202" s="252"/>
      <c r="DS202" s="252"/>
      <c r="DT202" s="252"/>
      <c r="DU202" s="252"/>
      <c r="DV202" s="252"/>
      <c r="DW202" s="252"/>
      <c r="DX202" s="252"/>
      <c r="DY202" s="252"/>
      <c r="DZ202" s="252"/>
      <c r="EA202" s="252"/>
      <c r="EB202" s="252"/>
      <c r="EC202" s="252"/>
      <c r="ED202" s="252"/>
      <c r="EE202" s="252"/>
      <c r="EF202" s="252"/>
      <c r="EG202" s="252"/>
      <c r="EH202" s="252"/>
      <c r="EI202" s="252"/>
      <c r="EJ202" s="252"/>
      <c r="EK202" s="252"/>
      <c r="EL202" s="252"/>
      <c r="EM202" s="252"/>
      <c r="EN202" s="252"/>
      <c r="EO202" s="252"/>
      <c r="EP202" s="252"/>
      <c r="EQ202" s="252"/>
      <c r="ER202" s="252"/>
      <c r="ES202" s="252"/>
      <c r="ET202" s="252"/>
      <c r="EU202" s="252"/>
      <c r="EV202" s="252"/>
      <c r="EW202" s="252"/>
      <c r="EX202" s="252"/>
      <c r="EY202" s="252"/>
      <c r="EZ202" s="252"/>
      <c r="FA202" s="252"/>
      <c r="FB202" s="252"/>
      <c r="FC202" s="252"/>
      <c r="FD202" s="252"/>
      <c r="FE202" s="252"/>
      <c r="FF202" s="252"/>
      <c r="FG202" s="252"/>
      <c r="FH202" s="252"/>
      <c r="FI202" s="252"/>
      <c r="FJ202" s="252"/>
      <c r="FK202" s="252"/>
      <c r="FL202" s="252"/>
      <c r="FM202" s="252"/>
      <c r="FN202" s="252"/>
      <c r="FO202" s="252"/>
      <c r="FP202" s="252"/>
      <c r="FQ202" s="252"/>
      <c r="FR202" s="252"/>
      <c r="FS202" s="252"/>
      <c r="FT202" s="252"/>
      <c r="FU202" s="252"/>
      <c r="FV202" s="252"/>
      <c r="FW202" s="252"/>
      <c r="FX202" s="252"/>
      <c r="FY202" s="252"/>
      <c r="FZ202" s="252"/>
      <c r="GA202" s="252"/>
      <c r="GB202" s="252"/>
      <c r="GC202" s="252"/>
      <c r="GD202" s="252"/>
      <c r="GE202" s="252"/>
      <c r="GF202" s="252"/>
      <c r="GG202" s="252"/>
      <c r="GH202" s="252"/>
      <c r="GI202" s="252"/>
      <c r="GJ202" s="252"/>
      <c r="GK202" s="252"/>
      <c r="GL202" s="252"/>
      <c r="GM202" s="252"/>
      <c r="GN202" s="252"/>
      <c r="GO202" s="252"/>
      <c r="GP202" s="252"/>
      <c r="GQ202" s="252"/>
      <c r="GR202" s="252"/>
      <c r="GS202" s="252"/>
      <c r="GT202" s="252"/>
      <c r="GU202" s="252"/>
      <c r="GV202" s="252"/>
      <c r="GW202" s="252"/>
      <c r="GX202" s="252"/>
      <c r="GY202" s="252"/>
      <c r="GZ202" s="252"/>
      <c r="HA202" s="252"/>
      <c r="HB202" s="252"/>
      <c r="HC202" s="252"/>
      <c r="HD202" s="252"/>
      <c r="HE202" s="252"/>
      <c r="HF202" s="252"/>
      <c r="HG202" s="252"/>
      <c r="HH202" s="252"/>
    </row>
    <row r="203" spans="1:216" s="272" customFormat="1">
      <c r="A203" s="252"/>
      <c r="B203" s="288"/>
      <c r="C203" s="289"/>
      <c r="D203" s="289"/>
      <c r="E203" s="289"/>
      <c r="F203" s="290"/>
      <c r="G203" s="290"/>
      <c r="H203" s="290"/>
      <c r="I203" s="290"/>
      <c r="J203" s="290"/>
      <c r="K203" s="291"/>
      <c r="L203" s="291"/>
      <c r="M203" s="291"/>
      <c r="N203" s="291"/>
      <c r="O203" s="291"/>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252"/>
      <c r="AK203" s="252"/>
      <c r="AL203" s="252"/>
      <c r="AM203" s="252"/>
      <c r="AN203" s="252"/>
      <c r="AO203" s="252"/>
      <c r="AP203" s="252"/>
      <c r="AQ203" s="252"/>
      <c r="AR203" s="252"/>
      <c r="AS203" s="252"/>
      <c r="AT203" s="252"/>
      <c r="AU203" s="252"/>
      <c r="AV203" s="252"/>
      <c r="AW203" s="252"/>
      <c r="AX203" s="252"/>
      <c r="AY203" s="252"/>
      <c r="AZ203" s="252"/>
      <c r="BA203" s="252"/>
      <c r="BB203" s="252"/>
      <c r="BC203" s="252"/>
      <c r="BD203" s="252"/>
      <c r="BE203" s="252"/>
      <c r="BF203" s="252"/>
      <c r="BG203" s="252"/>
      <c r="BH203" s="252"/>
      <c r="BI203" s="252"/>
      <c r="BJ203" s="252"/>
      <c r="BK203" s="252"/>
      <c r="BL203" s="252"/>
      <c r="BM203" s="252"/>
      <c r="BN203" s="252"/>
      <c r="BO203" s="252"/>
      <c r="BP203" s="252"/>
      <c r="BQ203" s="252"/>
      <c r="BR203" s="252"/>
      <c r="BS203" s="252"/>
      <c r="BT203" s="252"/>
      <c r="BU203" s="252"/>
      <c r="BV203" s="252"/>
      <c r="BW203" s="252"/>
      <c r="BX203" s="252"/>
      <c r="BY203" s="252"/>
      <c r="BZ203" s="252"/>
      <c r="CA203" s="252"/>
      <c r="CB203" s="252"/>
      <c r="CC203" s="252"/>
      <c r="CD203" s="252"/>
      <c r="CE203" s="252"/>
      <c r="CF203" s="252"/>
      <c r="CG203" s="252"/>
      <c r="CH203" s="252"/>
      <c r="CI203" s="252"/>
      <c r="CJ203" s="252"/>
      <c r="CK203" s="252"/>
      <c r="CL203" s="252"/>
      <c r="CM203" s="252"/>
      <c r="CN203" s="252"/>
      <c r="CO203" s="252"/>
      <c r="CP203" s="252"/>
      <c r="CQ203" s="252"/>
      <c r="CR203" s="252"/>
      <c r="CS203" s="252"/>
      <c r="CT203" s="252"/>
      <c r="CU203" s="252"/>
      <c r="CV203" s="252"/>
      <c r="CW203" s="252"/>
      <c r="CX203" s="252"/>
      <c r="CY203" s="252"/>
      <c r="CZ203" s="252"/>
      <c r="DA203" s="252"/>
      <c r="DB203" s="252"/>
      <c r="DC203" s="252"/>
      <c r="DD203" s="252"/>
      <c r="DE203" s="252"/>
      <c r="DF203" s="252"/>
      <c r="DG203" s="252"/>
      <c r="DH203" s="252"/>
      <c r="DI203" s="252"/>
      <c r="DJ203" s="252"/>
      <c r="DK203" s="252"/>
      <c r="DL203" s="252"/>
      <c r="DM203" s="252"/>
      <c r="DN203" s="252"/>
      <c r="DO203" s="252"/>
      <c r="DP203" s="252"/>
      <c r="DQ203" s="252"/>
      <c r="DR203" s="252"/>
      <c r="DS203" s="252"/>
      <c r="DT203" s="252"/>
      <c r="DU203" s="252"/>
      <c r="DV203" s="252"/>
      <c r="DW203" s="252"/>
      <c r="DX203" s="252"/>
      <c r="DY203" s="252"/>
      <c r="DZ203" s="252"/>
      <c r="EA203" s="252"/>
      <c r="EB203" s="252"/>
      <c r="EC203" s="252"/>
      <c r="ED203" s="252"/>
      <c r="EE203" s="252"/>
      <c r="EF203" s="252"/>
      <c r="EG203" s="252"/>
      <c r="EH203" s="252"/>
      <c r="EI203" s="252"/>
      <c r="EJ203" s="252"/>
      <c r="EK203" s="252"/>
      <c r="EL203" s="252"/>
      <c r="EM203" s="252"/>
      <c r="EN203" s="252"/>
      <c r="EO203" s="252"/>
      <c r="EP203" s="252"/>
      <c r="EQ203" s="252"/>
      <c r="ER203" s="252"/>
      <c r="ES203" s="252"/>
      <c r="ET203" s="252"/>
      <c r="EU203" s="252"/>
      <c r="EV203" s="252"/>
      <c r="EW203" s="252"/>
      <c r="EX203" s="252"/>
      <c r="EY203" s="252"/>
      <c r="EZ203" s="252"/>
      <c r="FA203" s="252"/>
      <c r="FB203" s="252"/>
      <c r="FC203" s="252"/>
      <c r="FD203" s="252"/>
      <c r="FE203" s="252"/>
      <c r="FF203" s="252"/>
      <c r="FG203" s="252"/>
      <c r="FH203" s="252"/>
      <c r="FI203" s="252"/>
      <c r="FJ203" s="252"/>
      <c r="FK203" s="252"/>
      <c r="FL203" s="252"/>
      <c r="FM203" s="252"/>
      <c r="FN203" s="252"/>
      <c r="FO203" s="252"/>
      <c r="FP203" s="252"/>
      <c r="FQ203" s="252"/>
      <c r="FR203" s="252"/>
      <c r="FS203" s="252"/>
      <c r="FT203" s="252"/>
      <c r="FU203" s="252"/>
      <c r="FV203" s="252"/>
      <c r="FW203" s="252"/>
      <c r="FX203" s="252"/>
      <c r="FY203" s="252"/>
      <c r="FZ203" s="252"/>
      <c r="GA203" s="252"/>
      <c r="GB203" s="252"/>
      <c r="GC203" s="252"/>
      <c r="GD203" s="252"/>
      <c r="GE203" s="252"/>
      <c r="GF203" s="252"/>
      <c r="GG203" s="252"/>
      <c r="GH203" s="252"/>
      <c r="GI203" s="252"/>
      <c r="GJ203" s="252"/>
      <c r="GK203" s="252"/>
      <c r="GL203" s="252"/>
      <c r="GM203" s="252"/>
      <c r="GN203" s="252"/>
      <c r="GO203" s="252"/>
      <c r="GP203" s="252"/>
      <c r="GQ203" s="252"/>
      <c r="GR203" s="252"/>
      <c r="GS203" s="252"/>
      <c r="GT203" s="252"/>
      <c r="GU203" s="252"/>
      <c r="GV203" s="252"/>
      <c r="GW203" s="252"/>
      <c r="GX203" s="252"/>
      <c r="GY203" s="252"/>
      <c r="GZ203" s="252"/>
      <c r="HA203" s="252"/>
      <c r="HB203" s="252"/>
      <c r="HC203" s="252"/>
      <c r="HD203" s="252"/>
      <c r="HE203" s="252"/>
      <c r="HF203" s="252"/>
      <c r="HG203" s="252"/>
      <c r="HH203" s="252"/>
    </row>
    <row r="204" spans="1:216" s="272" customFormat="1">
      <c r="A204" s="252"/>
      <c r="B204" s="288"/>
      <c r="C204" s="289"/>
      <c r="D204" s="289"/>
      <c r="E204" s="289"/>
      <c r="F204" s="290"/>
      <c r="G204" s="290"/>
      <c r="H204" s="290"/>
      <c r="I204" s="290"/>
      <c r="J204" s="290"/>
      <c r="K204" s="291"/>
      <c r="L204" s="291"/>
      <c r="M204" s="291"/>
      <c r="N204" s="291"/>
      <c r="O204" s="291"/>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252"/>
      <c r="AK204" s="252"/>
      <c r="AL204" s="252"/>
      <c r="AM204" s="252"/>
      <c r="AN204" s="252"/>
      <c r="AO204" s="252"/>
      <c r="AP204" s="252"/>
      <c r="AQ204" s="252"/>
      <c r="AR204" s="252"/>
      <c r="AS204" s="252"/>
      <c r="AT204" s="252"/>
      <c r="AU204" s="252"/>
      <c r="AV204" s="252"/>
      <c r="AW204" s="252"/>
      <c r="AX204" s="252"/>
      <c r="AY204" s="252"/>
      <c r="AZ204" s="252"/>
      <c r="BA204" s="252"/>
      <c r="BB204" s="252"/>
      <c r="BC204" s="252"/>
      <c r="BD204" s="252"/>
      <c r="BE204" s="252"/>
      <c r="BF204" s="252"/>
      <c r="BG204" s="252"/>
      <c r="BH204" s="252"/>
      <c r="BI204" s="252"/>
      <c r="BJ204" s="252"/>
      <c r="BK204" s="252"/>
      <c r="BL204" s="252"/>
      <c r="BM204" s="252"/>
      <c r="BN204" s="252"/>
      <c r="BO204" s="252"/>
      <c r="BP204" s="252"/>
      <c r="BQ204" s="252"/>
      <c r="BR204" s="252"/>
      <c r="BS204" s="252"/>
      <c r="BT204" s="252"/>
      <c r="BU204" s="252"/>
      <c r="BV204" s="252"/>
      <c r="BW204" s="252"/>
      <c r="BX204" s="252"/>
      <c r="BY204" s="252"/>
      <c r="BZ204" s="252"/>
      <c r="CA204" s="252"/>
      <c r="CB204" s="252"/>
      <c r="CC204" s="252"/>
      <c r="CD204" s="252"/>
      <c r="CE204" s="252"/>
      <c r="CF204" s="252"/>
      <c r="CG204" s="252"/>
      <c r="CH204" s="252"/>
      <c r="CI204" s="252"/>
      <c r="CJ204" s="252"/>
      <c r="CK204" s="252"/>
      <c r="CL204" s="252"/>
      <c r="CM204" s="252"/>
      <c r="CN204" s="252"/>
      <c r="CO204" s="252"/>
      <c r="CP204" s="252"/>
      <c r="CQ204" s="252"/>
      <c r="CR204" s="252"/>
      <c r="CS204" s="252"/>
      <c r="CT204" s="252"/>
      <c r="CU204" s="252"/>
      <c r="CV204" s="252"/>
      <c r="CW204" s="252"/>
      <c r="CX204" s="252"/>
      <c r="CY204" s="252"/>
      <c r="CZ204" s="252"/>
      <c r="DA204" s="252"/>
      <c r="DB204" s="252"/>
      <c r="DC204" s="252"/>
      <c r="DD204" s="252"/>
      <c r="DE204" s="252"/>
      <c r="DF204" s="252"/>
      <c r="DG204" s="252"/>
      <c r="DH204" s="252"/>
      <c r="DI204" s="252"/>
      <c r="DJ204" s="252"/>
      <c r="DK204" s="252"/>
      <c r="DL204" s="252"/>
      <c r="DM204" s="252"/>
      <c r="DN204" s="252"/>
      <c r="DO204" s="252"/>
      <c r="DP204" s="252"/>
      <c r="DQ204" s="252"/>
      <c r="DR204" s="252"/>
      <c r="DS204" s="252"/>
      <c r="DT204" s="252"/>
      <c r="DU204" s="252"/>
      <c r="DV204" s="252"/>
      <c r="DW204" s="252"/>
      <c r="DX204" s="252"/>
      <c r="DY204" s="252"/>
      <c r="DZ204" s="252"/>
      <c r="EA204" s="252"/>
      <c r="EB204" s="252"/>
      <c r="EC204" s="252"/>
      <c r="ED204" s="252"/>
      <c r="EE204" s="252"/>
      <c r="EF204" s="252"/>
      <c r="EG204" s="252"/>
      <c r="EH204" s="252"/>
      <c r="EI204" s="252"/>
      <c r="EJ204" s="252"/>
      <c r="EK204" s="252"/>
      <c r="EL204" s="252"/>
      <c r="EM204" s="252"/>
      <c r="EN204" s="252"/>
      <c r="EO204" s="252"/>
      <c r="EP204" s="252"/>
      <c r="EQ204" s="252"/>
      <c r="ER204" s="252"/>
      <c r="ES204" s="252"/>
      <c r="ET204" s="252"/>
      <c r="EU204" s="252"/>
      <c r="EV204" s="252"/>
      <c r="EW204" s="252"/>
      <c r="EX204" s="252"/>
      <c r="EY204" s="252"/>
      <c r="EZ204" s="252"/>
      <c r="FA204" s="252"/>
      <c r="FB204" s="252"/>
      <c r="FC204" s="252"/>
      <c r="FD204" s="252"/>
      <c r="FE204" s="252"/>
      <c r="FF204" s="252"/>
      <c r="FG204" s="252"/>
      <c r="FH204" s="252"/>
      <c r="FI204" s="252"/>
      <c r="FJ204" s="252"/>
      <c r="FK204" s="252"/>
      <c r="FL204" s="252"/>
      <c r="FM204" s="252"/>
      <c r="FN204" s="252"/>
      <c r="FO204" s="252"/>
      <c r="FP204" s="252"/>
      <c r="FQ204" s="252"/>
      <c r="FR204" s="252"/>
      <c r="FS204" s="252"/>
      <c r="FT204" s="252"/>
      <c r="FU204" s="252"/>
      <c r="FV204" s="252"/>
      <c r="FW204" s="252"/>
      <c r="FX204" s="252"/>
      <c r="FY204" s="252"/>
      <c r="FZ204" s="252"/>
      <c r="GA204" s="252"/>
      <c r="GB204" s="252"/>
      <c r="GC204" s="252"/>
      <c r="GD204" s="252"/>
      <c r="GE204" s="252"/>
      <c r="GF204" s="252"/>
      <c r="GG204" s="252"/>
      <c r="GH204" s="252"/>
      <c r="GI204" s="252"/>
      <c r="GJ204" s="252"/>
      <c r="GK204" s="252"/>
      <c r="GL204" s="252"/>
      <c r="GM204" s="252"/>
      <c r="GN204" s="252"/>
      <c r="GO204" s="252"/>
      <c r="GP204" s="252"/>
      <c r="GQ204" s="252"/>
      <c r="GR204" s="252"/>
      <c r="GS204" s="252"/>
      <c r="GT204" s="252"/>
      <c r="GU204" s="252"/>
      <c r="GV204" s="252"/>
      <c r="GW204" s="252"/>
      <c r="GX204" s="252"/>
      <c r="GY204" s="252"/>
      <c r="GZ204" s="252"/>
      <c r="HA204" s="252"/>
      <c r="HB204" s="252"/>
      <c r="HC204" s="252"/>
      <c r="HD204" s="252"/>
      <c r="HE204" s="252"/>
      <c r="HF204" s="252"/>
      <c r="HG204" s="252"/>
      <c r="HH204" s="252"/>
    </row>
    <row r="205" spans="1:216" s="272" customFormat="1">
      <c r="A205" s="252"/>
      <c r="B205" s="288"/>
      <c r="C205" s="289"/>
      <c r="D205" s="289"/>
      <c r="E205" s="289"/>
      <c r="F205" s="290"/>
      <c r="G205" s="290"/>
      <c r="H205" s="290"/>
      <c r="I205" s="290"/>
      <c r="J205" s="290"/>
      <c r="K205" s="291"/>
      <c r="L205" s="291"/>
      <c r="M205" s="291"/>
      <c r="N205" s="291"/>
      <c r="O205" s="291"/>
      <c r="P205" s="252"/>
      <c r="Q205" s="252"/>
      <c r="R205" s="252"/>
      <c r="S205" s="252"/>
      <c r="T205" s="252"/>
      <c r="U205" s="252"/>
      <c r="V205" s="252"/>
      <c r="W205" s="252"/>
      <c r="X205" s="252"/>
      <c r="Y205" s="252"/>
      <c r="Z205" s="252"/>
      <c r="AA205" s="252"/>
      <c r="AB205" s="252"/>
      <c r="AC205" s="252"/>
      <c r="AD205" s="252"/>
      <c r="AE205" s="252"/>
      <c r="AF205" s="252"/>
      <c r="AG205" s="252"/>
      <c r="AH205" s="252"/>
      <c r="AI205" s="252"/>
      <c r="AJ205" s="252"/>
      <c r="AK205" s="252"/>
      <c r="AL205" s="252"/>
      <c r="AM205" s="252"/>
      <c r="AN205" s="252"/>
      <c r="AO205" s="252"/>
      <c r="AP205" s="252"/>
      <c r="AQ205" s="252"/>
      <c r="AR205" s="252"/>
      <c r="AS205" s="252"/>
      <c r="AT205" s="252"/>
      <c r="AU205" s="252"/>
      <c r="AV205" s="252"/>
      <c r="AW205" s="252"/>
      <c r="AX205" s="252"/>
      <c r="AY205" s="252"/>
      <c r="AZ205" s="252"/>
      <c r="BA205" s="252"/>
      <c r="BB205" s="252"/>
      <c r="BC205" s="252"/>
      <c r="BD205" s="252"/>
      <c r="BE205" s="252"/>
      <c r="BF205" s="252"/>
      <c r="BG205" s="252"/>
      <c r="BH205" s="252"/>
      <c r="BI205" s="252"/>
      <c r="BJ205" s="252"/>
      <c r="BK205" s="252"/>
      <c r="BL205" s="252"/>
      <c r="BM205" s="252"/>
      <c r="BN205" s="252"/>
      <c r="BO205" s="252"/>
      <c r="BP205" s="252"/>
      <c r="BQ205" s="252"/>
      <c r="BR205" s="252"/>
      <c r="BS205" s="252"/>
      <c r="BT205" s="252"/>
      <c r="BU205" s="252"/>
      <c r="BV205" s="252"/>
      <c r="BW205" s="252"/>
      <c r="BX205" s="252"/>
      <c r="BY205" s="252"/>
      <c r="BZ205" s="252"/>
      <c r="CA205" s="252"/>
      <c r="CB205" s="252"/>
      <c r="CC205" s="252"/>
      <c r="CD205" s="252"/>
      <c r="CE205" s="252"/>
      <c r="CF205" s="252"/>
      <c r="CG205" s="252"/>
      <c r="CH205" s="252"/>
      <c r="CI205" s="252"/>
      <c r="CJ205" s="252"/>
      <c r="CK205" s="252"/>
      <c r="CL205" s="252"/>
      <c r="CM205" s="252"/>
      <c r="CN205" s="252"/>
      <c r="CO205" s="252"/>
      <c r="CP205" s="252"/>
      <c r="CQ205" s="252"/>
      <c r="CR205" s="252"/>
      <c r="CS205" s="252"/>
      <c r="CT205" s="252"/>
      <c r="CU205" s="252"/>
      <c r="CV205" s="252"/>
      <c r="CW205" s="252"/>
      <c r="CX205" s="252"/>
      <c r="CY205" s="252"/>
      <c r="CZ205" s="252"/>
      <c r="DA205" s="252"/>
      <c r="DB205" s="252"/>
      <c r="DC205" s="252"/>
      <c r="DD205" s="252"/>
      <c r="DE205" s="252"/>
      <c r="DF205" s="252"/>
      <c r="DG205" s="252"/>
      <c r="DH205" s="252"/>
      <c r="DI205" s="252"/>
      <c r="DJ205" s="252"/>
      <c r="DK205" s="252"/>
      <c r="DL205" s="252"/>
      <c r="DM205" s="252"/>
      <c r="DN205" s="252"/>
      <c r="DO205" s="252"/>
      <c r="DP205" s="252"/>
      <c r="DQ205" s="252"/>
      <c r="DR205" s="252"/>
      <c r="DS205" s="252"/>
      <c r="DT205" s="252"/>
      <c r="DU205" s="252"/>
      <c r="DV205" s="252"/>
      <c r="DW205" s="252"/>
      <c r="DX205" s="252"/>
      <c r="DY205" s="252"/>
      <c r="DZ205" s="252"/>
      <c r="EA205" s="252"/>
      <c r="EB205" s="252"/>
      <c r="EC205" s="252"/>
      <c r="ED205" s="252"/>
      <c r="EE205" s="252"/>
      <c r="EF205" s="252"/>
      <c r="EG205" s="252"/>
      <c r="EH205" s="252"/>
      <c r="EI205" s="252"/>
      <c r="EJ205" s="252"/>
      <c r="EK205" s="252"/>
      <c r="EL205" s="252"/>
      <c r="EM205" s="252"/>
      <c r="EN205" s="252"/>
      <c r="EO205" s="252"/>
      <c r="EP205" s="252"/>
      <c r="EQ205" s="252"/>
      <c r="ER205" s="252"/>
      <c r="ES205" s="252"/>
      <c r="ET205" s="252"/>
      <c r="EU205" s="252"/>
      <c r="EV205" s="252"/>
      <c r="EW205" s="252"/>
      <c r="EX205" s="252"/>
      <c r="EY205" s="252"/>
      <c r="EZ205" s="252"/>
      <c r="FA205" s="252"/>
      <c r="FB205" s="252"/>
      <c r="FC205" s="252"/>
      <c r="FD205" s="252"/>
      <c r="FE205" s="252"/>
      <c r="FF205" s="252"/>
      <c r="FG205" s="252"/>
      <c r="FH205" s="252"/>
      <c r="FI205" s="252"/>
      <c r="FJ205" s="252"/>
      <c r="FK205" s="252"/>
      <c r="FL205" s="252"/>
      <c r="FM205" s="252"/>
      <c r="FN205" s="252"/>
      <c r="FO205" s="252"/>
      <c r="FP205" s="252"/>
      <c r="FQ205" s="252"/>
      <c r="FR205" s="252"/>
      <c r="FS205" s="252"/>
      <c r="FT205" s="252"/>
      <c r="FU205" s="252"/>
      <c r="FV205" s="252"/>
      <c r="FW205" s="252"/>
      <c r="FX205" s="252"/>
      <c r="FY205" s="252"/>
      <c r="FZ205" s="252"/>
      <c r="GA205" s="252"/>
      <c r="GB205" s="252"/>
      <c r="GC205" s="252"/>
      <c r="GD205" s="252"/>
      <c r="GE205" s="252"/>
      <c r="GF205" s="252"/>
      <c r="GG205" s="252"/>
      <c r="GH205" s="252"/>
      <c r="GI205" s="252"/>
      <c r="GJ205" s="252"/>
      <c r="GK205" s="252"/>
      <c r="GL205" s="252"/>
      <c r="GM205" s="252"/>
      <c r="GN205" s="252"/>
      <c r="GO205" s="252"/>
      <c r="GP205" s="252"/>
      <c r="GQ205" s="252"/>
      <c r="GR205" s="252"/>
      <c r="GS205" s="252"/>
      <c r="GT205" s="252"/>
      <c r="GU205" s="252"/>
      <c r="GV205" s="252"/>
      <c r="GW205" s="252"/>
      <c r="GX205" s="252"/>
      <c r="GY205" s="252"/>
      <c r="GZ205" s="252"/>
      <c r="HA205" s="252"/>
      <c r="HB205" s="252"/>
      <c r="HC205" s="252"/>
      <c r="HD205" s="252"/>
      <c r="HE205" s="252"/>
      <c r="HF205" s="252"/>
      <c r="HG205" s="252"/>
      <c r="HH205" s="252"/>
    </row>
    <row r="206" spans="1:216" s="272" customFormat="1">
      <c r="A206" s="252"/>
      <c r="B206" s="288"/>
      <c r="C206" s="289"/>
      <c r="D206" s="289"/>
      <c r="E206" s="289"/>
      <c r="F206" s="290"/>
      <c r="G206" s="290"/>
      <c r="H206" s="290"/>
      <c r="I206" s="290"/>
      <c r="J206" s="290"/>
      <c r="K206" s="291"/>
      <c r="L206" s="291"/>
      <c r="M206" s="291"/>
      <c r="N206" s="291"/>
      <c r="O206" s="291"/>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252"/>
      <c r="AK206" s="252"/>
      <c r="AL206" s="252"/>
      <c r="AM206" s="252"/>
      <c r="AN206" s="252"/>
      <c r="AO206" s="252"/>
      <c r="AP206" s="252"/>
      <c r="AQ206" s="252"/>
      <c r="AR206" s="252"/>
      <c r="AS206" s="252"/>
      <c r="AT206" s="252"/>
      <c r="AU206" s="252"/>
      <c r="AV206" s="252"/>
      <c r="AW206" s="252"/>
      <c r="AX206" s="252"/>
      <c r="AY206" s="252"/>
      <c r="AZ206" s="252"/>
      <c r="BA206" s="252"/>
      <c r="BB206" s="252"/>
      <c r="BC206" s="252"/>
      <c r="BD206" s="252"/>
      <c r="BE206" s="252"/>
      <c r="BF206" s="252"/>
      <c r="BG206" s="252"/>
      <c r="BH206" s="252"/>
      <c r="BI206" s="252"/>
      <c r="BJ206" s="252"/>
      <c r="BK206" s="252"/>
      <c r="BL206" s="252"/>
      <c r="BM206" s="252"/>
      <c r="BN206" s="252"/>
      <c r="BO206" s="252"/>
      <c r="BP206" s="252"/>
      <c r="BQ206" s="252"/>
      <c r="BR206" s="252"/>
      <c r="BS206" s="252"/>
      <c r="BT206" s="252"/>
      <c r="BU206" s="252"/>
      <c r="BV206" s="252"/>
      <c r="BW206" s="252"/>
      <c r="BX206" s="252"/>
      <c r="BY206" s="252"/>
      <c r="BZ206" s="252"/>
      <c r="CA206" s="252"/>
      <c r="CB206" s="252"/>
      <c r="CC206" s="252"/>
      <c r="CD206" s="252"/>
      <c r="CE206" s="252"/>
      <c r="CF206" s="252"/>
      <c r="CG206" s="252"/>
      <c r="CH206" s="252"/>
      <c r="CI206" s="252"/>
      <c r="CJ206" s="252"/>
      <c r="CK206" s="252"/>
      <c r="CL206" s="252"/>
      <c r="CM206" s="252"/>
      <c r="CN206" s="252"/>
      <c r="CO206" s="252"/>
      <c r="CP206" s="252"/>
      <c r="CQ206" s="252"/>
      <c r="CR206" s="252"/>
      <c r="CS206" s="252"/>
      <c r="CT206" s="252"/>
      <c r="CU206" s="252"/>
      <c r="CV206" s="252"/>
      <c r="CW206" s="252"/>
      <c r="CX206" s="252"/>
      <c r="CY206" s="252"/>
      <c r="CZ206" s="252"/>
      <c r="DA206" s="252"/>
      <c r="DB206" s="252"/>
      <c r="DC206" s="252"/>
      <c r="DD206" s="252"/>
      <c r="DE206" s="252"/>
      <c r="DF206" s="252"/>
      <c r="DG206" s="252"/>
      <c r="DH206" s="252"/>
      <c r="DI206" s="252"/>
      <c r="DJ206" s="252"/>
      <c r="DK206" s="252"/>
      <c r="DL206" s="252"/>
      <c r="DM206" s="252"/>
      <c r="DN206" s="252"/>
      <c r="DO206" s="252"/>
      <c r="DP206" s="252"/>
      <c r="DQ206" s="252"/>
      <c r="DR206" s="252"/>
      <c r="DS206" s="252"/>
      <c r="DT206" s="252"/>
      <c r="DU206" s="252"/>
      <c r="DV206" s="252"/>
      <c r="DW206" s="252"/>
      <c r="DX206" s="252"/>
      <c r="DY206" s="252"/>
      <c r="DZ206" s="252"/>
      <c r="EA206" s="252"/>
      <c r="EB206" s="252"/>
      <c r="EC206" s="252"/>
      <c r="ED206" s="252"/>
      <c r="EE206" s="252"/>
      <c r="EF206" s="252"/>
      <c r="EG206" s="252"/>
      <c r="EH206" s="252"/>
      <c r="EI206" s="252"/>
      <c r="EJ206" s="252"/>
      <c r="EK206" s="252"/>
      <c r="EL206" s="252"/>
      <c r="EM206" s="252"/>
      <c r="EN206" s="252"/>
      <c r="EO206" s="252"/>
      <c r="EP206" s="252"/>
      <c r="EQ206" s="252"/>
      <c r="ER206" s="252"/>
      <c r="ES206" s="252"/>
      <c r="ET206" s="252"/>
      <c r="EU206" s="252"/>
      <c r="EV206" s="252"/>
      <c r="EW206" s="252"/>
      <c r="EX206" s="252"/>
      <c r="EY206" s="252"/>
      <c r="EZ206" s="252"/>
      <c r="FA206" s="252"/>
      <c r="FB206" s="252"/>
      <c r="FC206" s="252"/>
      <c r="FD206" s="252"/>
      <c r="FE206" s="252"/>
      <c r="FF206" s="252"/>
      <c r="FG206" s="252"/>
      <c r="FH206" s="252"/>
      <c r="FI206" s="252"/>
      <c r="FJ206" s="252"/>
      <c r="FK206" s="252"/>
      <c r="FL206" s="252"/>
      <c r="FM206" s="252"/>
      <c r="FN206" s="252"/>
      <c r="FO206" s="252"/>
      <c r="FP206" s="252"/>
      <c r="FQ206" s="252"/>
      <c r="FR206" s="252"/>
      <c r="FS206" s="252"/>
      <c r="FT206" s="252"/>
      <c r="FU206" s="252"/>
      <c r="FV206" s="252"/>
      <c r="FW206" s="252"/>
      <c r="FX206" s="252"/>
      <c r="FY206" s="252"/>
      <c r="FZ206" s="252"/>
      <c r="GA206" s="252"/>
      <c r="GB206" s="252"/>
      <c r="GC206" s="252"/>
      <c r="GD206" s="252"/>
      <c r="GE206" s="252"/>
      <c r="GF206" s="252"/>
      <c r="GG206" s="252"/>
      <c r="GH206" s="252"/>
      <c r="GI206" s="252"/>
      <c r="GJ206" s="252"/>
      <c r="GK206" s="252"/>
      <c r="GL206" s="252"/>
      <c r="GM206" s="252"/>
      <c r="GN206" s="252"/>
      <c r="GO206" s="252"/>
      <c r="GP206" s="252"/>
      <c r="GQ206" s="252"/>
      <c r="GR206" s="252"/>
      <c r="GS206" s="252"/>
      <c r="GT206" s="252"/>
      <c r="GU206" s="252"/>
      <c r="GV206" s="252"/>
      <c r="GW206" s="252"/>
      <c r="GX206" s="252"/>
      <c r="GY206" s="252"/>
      <c r="GZ206" s="252"/>
      <c r="HA206" s="252"/>
      <c r="HB206" s="252"/>
      <c r="HC206" s="252"/>
      <c r="HD206" s="252"/>
      <c r="HE206" s="252"/>
      <c r="HF206" s="252"/>
      <c r="HG206" s="252"/>
      <c r="HH206" s="252"/>
    </row>
    <row r="207" spans="1:216" s="272" customFormat="1">
      <c r="A207" s="252"/>
      <c r="B207" s="288"/>
      <c r="C207" s="289"/>
      <c r="D207" s="289"/>
      <c r="E207" s="289"/>
      <c r="F207" s="290"/>
      <c r="G207" s="290"/>
      <c r="H207" s="290"/>
      <c r="I207" s="290"/>
      <c r="J207" s="290"/>
      <c r="K207" s="291"/>
      <c r="L207" s="291"/>
      <c r="M207" s="291"/>
      <c r="N207" s="291"/>
      <c r="O207" s="291"/>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252"/>
      <c r="AK207" s="252"/>
      <c r="AL207" s="252"/>
      <c r="AM207" s="252"/>
      <c r="AN207" s="252"/>
      <c r="AO207" s="252"/>
      <c r="AP207" s="252"/>
      <c r="AQ207" s="252"/>
      <c r="AR207" s="252"/>
      <c r="AS207" s="252"/>
      <c r="AT207" s="252"/>
      <c r="AU207" s="252"/>
      <c r="AV207" s="252"/>
      <c r="AW207" s="252"/>
      <c r="AX207" s="252"/>
      <c r="AY207" s="252"/>
      <c r="AZ207" s="252"/>
      <c r="BA207" s="252"/>
      <c r="BB207" s="252"/>
      <c r="BC207" s="252"/>
      <c r="BD207" s="252"/>
      <c r="BE207" s="252"/>
      <c r="BF207" s="252"/>
      <c r="BG207" s="252"/>
      <c r="BH207" s="252"/>
      <c r="BI207" s="252"/>
      <c r="BJ207" s="252"/>
      <c r="BK207" s="252"/>
      <c r="BL207" s="252"/>
      <c r="BM207" s="252"/>
      <c r="BN207" s="252"/>
      <c r="BO207" s="252"/>
      <c r="BP207" s="252"/>
      <c r="BQ207" s="252"/>
      <c r="BR207" s="252"/>
      <c r="BS207" s="252"/>
      <c r="BT207" s="252"/>
      <c r="BU207" s="252"/>
      <c r="BV207" s="252"/>
      <c r="BW207" s="252"/>
      <c r="BX207" s="252"/>
      <c r="BY207" s="252"/>
      <c r="BZ207" s="252"/>
      <c r="CA207" s="252"/>
      <c r="CB207" s="252"/>
      <c r="CC207" s="252"/>
      <c r="CD207" s="252"/>
      <c r="CE207" s="252"/>
      <c r="CF207" s="252"/>
      <c r="CG207" s="252"/>
      <c r="CH207" s="252"/>
      <c r="CI207" s="252"/>
      <c r="CJ207" s="252"/>
      <c r="CK207" s="252"/>
      <c r="CL207" s="252"/>
      <c r="CM207" s="252"/>
      <c r="CN207" s="252"/>
      <c r="CO207" s="252"/>
      <c r="CP207" s="252"/>
      <c r="CQ207" s="252"/>
      <c r="CR207" s="252"/>
      <c r="CS207" s="252"/>
      <c r="CT207" s="252"/>
      <c r="CU207" s="252"/>
      <c r="CV207" s="252"/>
      <c r="CW207" s="252"/>
      <c r="CX207" s="252"/>
      <c r="CY207" s="252"/>
      <c r="CZ207" s="252"/>
      <c r="DA207" s="252"/>
      <c r="DB207" s="252"/>
      <c r="DC207" s="252"/>
      <c r="DD207" s="252"/>
      <c r="DE207" s="252"/>
      <c r="DF207" s="252"/>
      <c r="DG207" s="252"/>
      <c r="DH207" s="252"/>
      <c r="DI207" s="252"/>
      <c r="DJ207" s="252"/>
      <c r="DK207" s="252"/>
      <c r="DL207" s="252"/>
      <c r="DM207" s="252"/>
      <c r="DN207" s="252"/>
      <c r="DO207" s="252"/>
      <c r="DP207" s="252"/>
      <c r="DQ207" s="252"/>
      <c r="DR207" s="252"/>
      <c r="DS207" s="252"/>
      <c r="DT207" s="252"/>
      <c r="DU207" s="252"/>
      <c r="DV207" s="252"/>
      <c r="DW207" s="252"/>
      <c r="DX207" s="252"/>
      <c r="DY207" s="252"/>
      <c r="DZ207" s="252"/>
      <c r="EA207" s="252"/>
      <c r="EB207" s="252"/>
      <c r="EC207" s="252"/>
      <c r="ED207" s="252"/>
      <c r="EE207" s="252"/>
      <c r="EF207" s="252"/>
      <c r="EG207" s="252"/>
      <c r="EH207" s="252"/>
      <c r="EI207" s="252"/>
      <c r="EJ207" s="252"/>
      <c r="EK207" s="252"/>
      <c r="EL207" s="252"/>
      <c r="EM207" s="252"/>
      <c r="EN207" s="252"/>
      <c r="EO207" s="252"/>
      <c r="EP207" s="252"/>
      <c r="EQ207" s="252"/>
      <c r="ER207" s="252"/>
      <c r="ES207" s="252"/>
      <c r="ET207" s="252"/>
      <c r="EU207" s="252"/>
      <c r="EV207" s="252"/>
      <c r="EW207" s="252"/>
      <c r="EX207" s="252"/>
      <c r="EY207" s="252"/>
      <c r="EZ207" s="252"/>
      <c r="FA207" s="252"/>
      <c r="FB207" s="252"/>
      <c r="FC207" s="252"/>
      <c r="FD207" s="252"/>
      <c r="FE207" s="252"/>
      <c r="FF207" s="252"/>
      <c r="FG207" s="252"/>
      <c r="FH207" s="252"/>
      <c r="FI207" s="252"/>
      <c r="FJ207" s="252"/>
      <c r="FK207" s="252"/>
      <c r="FL207" s="252"/>
      <c r="FM207" s="252"/>
      <c r="FN207" s="252"/>
      <c r="FO207" s="252"/>
      <c r="FP207" s="252"/>
      <c r="FQ207" s="252"/>
      <c r="FR207" s="252"/>
      <c r="FS207" s="252"/>
      <c r="FT207" s="252"/>
      <c r="FU207" s="252"/>
      <c r="FV207" s="252"/>
      <c r="FW207" s="252"/>
      <c r="FX207" s="252"/>
      <c r="FY207" s="252"/>
      <c r="FZ207" s="252"/>
      <c r="GA207" s="252"/>
      <c r="GB207" s="252"/>
      <c r="GC207" s="252"/>
      <c r="GD207" s="252"/>
      <c r="GE207" s="252"/>
      <c r="GF207" s="252"/>
      <c r="GG207" s="252"/>
      <c r="GH207" s="252"/>
      <c r="GI207" s="252"/>
      <c r="GJ207" s="252"/>
      <c r="GK207" s="252"/>
      <c r="GL207" s="252"/>
      <c r="GM207" s="252"/>
      <c r="GN207" s="252"/>
      <c r="GO207" s="252"/>
      <c r="GP207" s="252"/>
      <c r="GQ207" s="252"/>
      <c r="GR207" s="252"/>
      <c r="GS207" s="252"/>
      <c r="GT207" s="252"/>
      <c r="GU207" s="252"/>
      <c r="GV207" s="252"/>
      <c r="GW207" s="252"/>
      <c r="GX207" s="252"/>
      <c r="GY207" s="252"/>
      <c r="GZ207" s="252"/>
      <c r="HA207" s="252"/>
      <c r="HB207" s="252"/>
      <c r="HC207" s="252"/>
      <c r="HD207" s="252"/>
      <c r="HE207" s="252"/>
      <c r="HF207" s="252"/>
      <c r="HG207" s="252"/>
      <c r="HH207" s="252"/>
    </row>
    <row r="208" spans="1:216" s="272" customFormat="1">
      <c r="A208" s="252"/>
      <c r="B208" s="288"/>
      <c r="C208" s="289"/>
      <c r="D208" s="289"/>
      <c r="E208" s="289"/>
      <c r="F208" s="290"/>
      <c r="G208" s="290"/>
      <c r="H208" s="290"/>
      <c r="I208" s="290"/>
      <c r="J208" s="290"/>
      <c r="K208" s="291"/>
      <c r="L208" s="291"/>
      <c r="M208" s="291"/>
      <c r="N208" s="291"/>
      <c r="O208" s="291"/>
      <c r="P208" s="252"/>
      <c r="Q208" s="252"/>
      <c r="R208" s="252"/>
      <c r="S208" s="252"/>
      <c r="T208" s="252"/>
      <c r="U208" s="252"/>
      <c r="V208" s="252"/>
      <c r="W208" s="252"/>
      <c r="X208" s="252"/>
      <c r="Y208" s="252"/>
      <c r="Z208" s="252"/>
      <c r="AA208" s="252"/>
      <c r="AB208" s="252"/>
      <c r="AC208" s="252"/>
      <c r="AD208" s="252"/>
      <c r="AE208" s="252"/>
      <c r="AF208" s="252"/>
      <c r="AG208" s="252"/>
      <c r="AH208" s="252"/>
      <c r="AI208" s="252"/>
      <c r="AJ208" s="252"/>
      <c r="AK208" s="252"/>
      <c r="AL208" s="252"/>
      <c r="AM208" s="252"/>
      <c r="AN208" s="252"/>
      <c r="AO208" s="252"/>
      <c r="AP208" s="252"/>
      <c r="AQ208" s="252"/>
      <c r="AR208" s="252"/>
      <c r="AS208" s="252"/>
      <c r="AT208" s="252"/>
      <c r="AU208" s="252"/>
      <c r="AV208" s="252"/>
      <c r="AW208" s="252"/>
      <c r="AX208" s="252"/>
      <c r="AY208" s="252"/>
      <c r="AZ208" s="252"/>
      <c r="BA208" s="252"/>
      <c r="BB208" s="252"/>
      <c r="BC208" s="252"/>
      <c r="BD208" s="252"/>
      <c r="BE208" s="252"/>
      <c r="BF208" s="252"/>
      <c r="BG208" s="252"/>
      <c r="BH208" s="252"/>
      <c r="BI208" s="252"/>
      <c r="BJ208" s="252"/>
      <c r="BK208" s="252"/>
      <c r="BL208" s="252"/>
      <c r="BM208" s="252"/>
      <c r="BN208" s="252"/>
      <c r="BO208" s="252"/>
      <c r="BP208" s="252"/>
      <c r="BQ208" s="252"/>
      <c r="BR208" s="252"/>
      <c r="BS208" s="252"/>
      <c r="BT208" s="252"/>
      <c r="BU208" s="252"/>
      <c r="BV208" s="252"/>
      <c r="BW208" s="252"/>
      <c r="BX208" s="252"/>
      <c r="BY208" s="252"/>
      <c r="BZ208" s="252"/>
      <c r="CA208" s="252"/>
      <c r="CB208" s="252"/>
      <c r="CC208" s="252"/>
      <c r="CD208" s="252"/>
      <c r="CE208" s="252"/>
      <c r="CF208" s="252"/>
      <c r="CG208" s="252"/>
      <c r="CH208" s="252"/>
      <c r="CI208" s="252"/>
      <c r="CJ208" s="252"/>
      <c r="CK208" s="252"/>
      <c r="CL208" s="252"/>
      <c r="CM208" s="252"/>
      <c r="CN208" s="252"/>
      <c r="CO208" s="252"/>
      <c r="CP208" s="252"/>
      <c r="CQ208" s="252"/>
      <c r="CR208" s="252"/>
      <c r="CS208" s="252"/>
      <c r="CT208" s="252"/>
      <c r="CU208" s="252"/>
      <c r="CV208" s="252"/>
      <c r="CW208" s="252"/>
      <c r="CX208" s="252"/>
      <c r="CY208" s="252"/>
      <c r="CZ208" s="252"/>
      <c r="DA208" s="252"/>
      <c r="DB208" s="252"/>
      <c r="DC208" s="252"/>
      <c r="DD208" s="252"/>
      <c r="DE208" s="252"/>
      <c r="DF208" s="252"/>
      <c r="DG208" s="252"/>
      <c r="DH208" s="252"/>
      <c r="DI208" s="252"/>
      <c r="DJ208" s="252"/>
      <c r="DK208" s="252"/>
      <c r="DL208" s="252"/>
      <c r="DM208" s="252"/>
      <c r="DN208" s="252"/>
      <c r="DO208" s="252"/>
      <c r="DP208" s="252"/>
      <c r="DQ208" s="252"/>
      <c r="DR208" s="252"/>
      <c r="DS208" s="252"/>
      <c r="DT208" s="252"/>
      <c r="DU208" s="252"/>
      <c r="DV208" s="252"/>
      <c r="DW208" s="252"/>
      <c r="DX208" s="252"/>
      <c r="DY208" s="252"/>
      <c r="DZ208" s="252"/>
      <c r="EA208" s="252"/>
      <c r="EB208" s="252"/>
      <c r="EC208" s="252"/>
      <c r="ED208" s="252"/>
      <c r="EE208" s="252"/>
      <c r="EF208" s="252"/>
      <c r="EG208" s="252"/>
      <c r="EH208" s="252"/>
      <c r="EI208" s="252"/>
      <c r="EJ208" s="252"/>
      <c r="EK208" s="252"/>
      <c r="EL208" s="252"/>
      <c r="EM208" s="252"/>
      <c r="EN208" s="252"/>
      <c r="EO208" s="252"/>
      <c r="EP208" s="252"/>
      <c r="EQ208" s="252"/>
      <c r="ER208" s="252"/>
      <c r="ES208" s="252"/>
      <c r="ET208" s="252"/>
      <c r="EU208" s="252"/>
      <c r="EV208" s="252"/>
      <c r="EW208" s="252"/>
      <c r="EX208" s="252"/>
      <c r="EY208" s="252"/>
      <c r="EZ208" s="252"/>
      <c r="FA208" s="252"/>
      <c r="FB208" s="252"/>
      <c r="FC208" s="252"/>
      <c r="FD208" s="252"/>
      <c r="FE208" s="252"/>
      <c r="FF208" s="252"/>
      <c r="FG208" s="252"/>
      <c r="FH208" s="252"/>
      <c r="FI208" s="252"/>
      <c r="FJ208" s="252"/>
      <c r="FK208" s="252"/>
      <c r="FL208" s="252"/>
      <c r="FM208" s="252"/>
      <c r="FN208" s="252"/>
      <c r="FO208" s="252"/>
      <c r="FP208" s="252"/>
      <c r="FQ208" s="252"/>
      <c r="FR208" s="252"/>
      <c r="FS208" s="252"/>
      <c r="FT208" s="252"/>
      <c r="FU208" s="252"/>
      <c r="FV208" s="252"/>
      <c r="FW208" s="252"/>
      <c r="FX208" s="252"/>
      <c r="FY208" s="252"/>
      <c r="FZ208" s="252"/>
      <c r="GA208" s="252"/>
      <c r="GB208" s="252"/>
      <c r="GC208" s="252"/>
      <c r="GD208" s="252"/>
      <c r="GE208" s="252"/>
      <c r="GF208" s="252"/>
      <c r="GG208" s="252"/>
      <c r="GH208" s="252"/>
      <c r="GI208" s="252"/>
      <c r="GJ208" s="252"/>
      <c r="GK208" s="252"/>
      <c r="GL208" s="252"/>
      <c r="GM208" s="252"/>
      <c r="GN208" s="252"/>
      <c r="GO208" s="252"/>
      <c r="GP208" s="252"/>
      <c r="GQ208" s="252"/>
      <c r="GR208" s="252"/>
      <c r="GS208" s="252"/>
      <c r="GT208" s="252"/>
      <c r="GU208" s="252"/>
      <c r="GV208" s="252"/>
      <c r="GW208" s="252"/>
      <c r="GX208" s="252"/>
      <c r="GY208" s="252"/>
      <c r="GZ208" s="252"/>
      <c r="HA208" s="252"/>
      <c r="HB208" s="252"/>
      <c r="HC208" s="252"/>
      <c r="HD208" s="252"/>
      <c r="HE208" s="252"/>
      <c r="HF208" s="252"/>
      <c r="HG208" s="252"/>
      <c r="HH208" s="252"/>
    </row>
    <row r="209" spans="1:216" s="272" customFormat="1">
      <c r="A209" s="252"/>
      <c r="B209" s="288"/>
      <c r="C209" s="289"/>
      <c r="D209" s="289"/>
      <c r="E209" s="289"/>
      <c r="F209" s="290"/>
      <c r="G209" s="290"/>
      <c r="H209" s="290"/>
      <c r="I209" s="290"/>
      <c r="J209" s="290"/>
      <c r="K209" s="291"/>
      <c r="L209" s="291"/>
      <c r="M209" s="291"/>
      <c r="N209" s="291"/>
      <c r="O209" s="291"/>
      <c r="P209" s="252"/>
      <c r="Q209" s="252"/>
      <c r="R209" s="252"/>
      <c r="S209" s="252"/>
      <c r="T209" s="252"/>
      <c r="U209" s="252"/>
      <c r="V209" s="252"/>
      <c r="W209" s="252"/>
      <c r="X209" s="252"/>
      <c r="Y209" s="252"/>
      <c r="Z209" s="252"/>
      <c r="AA209" s="252"/>
      <c r="AB209" s="252"/>
      <c r="AC209" s="252"/>
      <c r="AD209" s="252"/>
      <c r="AE209" s="252"/>
      <c r="AF209" s="252"/>
      <c r="AG209" s="252"/>
      <c r="AH209" s="252"/>
      <c r="AI209" s="252"/>
      <c r="AJ209" s="252"/>
      <c r="AK209" s="252"/>
      <c r="AL209" s="252"/>
      <c r="AM209" s="252"/>
      <c r="AN209" s="252"/>
      <c r="AO209" s="252"/>
      <c r="AP209" s="252"/>
      <c r="AQ209" s="252"/>
      <c r="AR209" s="252"/>
      <c r="AS209" s="252"/>
      <c r="AT209" s="252"/>
      <c r="AU209" s="252"/>
      <c r="AV209" s="252"/>
      <c r="AW209" s="252"/>
      <c r="AX209" s="252"/>
      <c r="AY209" s="252"/>
      <c r="AZ209" s="252"/>
      <c r="BA209" s="252"/>
      <c r="BB209" s="252"/>
      <c r="BC209" s="252"/>
      <c r="BD209" s="252"/>
      <c r="BE209" s="252"/>
      <c r="BF209" s="252"/>
      <c r="BG209" s="252"/>
      <c r="BH209" s="252"/>
      <c r="BI209" s="252"/>
      <c r="BJ209" s="252"/>
      <c r="BK209" s="252"/>
      <c r="BL209" s="252"/>
      <c r="BM209" s="252"/>
      <c r="BN209" s="252"/>
      <c r="BO209" s="252"/>
      <c r="BP209" s="252"/>
      <c r="BQ209" s="252"/>
      <c r="BR209" s="252"/>
      <c r="BS209" s="252"/>
      <c r="BT209" s="252"/>
      <c r="BU209" s="252"/>
      <c r="BV209" s="252"/>
      <c r="BW209" s="252"/>
      <c r="BX209" s="252"/>
      <c r="BY209" s="252"/>
      <c r="BZ209" s="252"/>
      <c r="CA209" s="252"/>
      <c r="CB209" s="252"/>
      <c r="CC209" s="252"/>
      <c r="CD209" s="252"/>
      <c r="CE209" s="252"/>
      <c r="CF209" s="252"/>
      <c r="CG209" s="252"/>
      <c r="CH209" s="252"/>
      <c r="CI209" s="252"/>
      <c r="CJ209" s="252"/>
      <c r="CK209" s="252"/>
      <c r="CL209" s="252"/>
      <c r="CM209" s="252"/>
      <c r="CN209" s="252"/>
      <c r="CO209" s="252"/>
      <c r="CP209" s="252"/>
      <c r="CQ209" s="252"/>
      <c r="CR209" s="252"/>
      <c r="CS209" s="252"/>
      <c r="CT209" s="252"/>
      <c r="CU209" s="252"/>
      <c r="CV209" s="252"/>
      <c r="CW209" s="252"/>
      <c r="CX209" s="252"/>
      <c r="CY209" s="252"/>
      <c r="CZ209" s="252"/>
      <c r="DA209" s="252"/>
      <c r="DB209" s="252"/>
      <c r="DC209" s="252"/>
      <c r="DD209" s="252"/>
      <c r="DE209" s="252"/>
      <c r="DF209" s="252"/>
      <c r="DG209" s="252"/>
      <c r="DH209" s="252"/>
      <c r="DI209" s="252"/>
      <c r="DJ209" s="252"/>
      <c r="DK209" s="252"/>
      <c r="DL209" s="252"/>
      <c r="DM209" s="252"/>
      <c r="DN209" s="252"/>
      <c r="DO209" s="252"/>
      <c r="DP209" s="252"/>
      <c r="DQ209" s="252"/>
      <c r="DR209" s="252"/>
      <c r="DS209" s="252"/>
      <c r="DT209" s="252"/>
      <c r="DU209" s="252"/>
      <c r="DV209" s="252"/>
      <c r="DW209" s="252"/>
      <c r="DX209" s="252"/>
      <c r="DY209" s="252"/>
      <c r="DZ209" s="252"/>
      <c r="EA209" s="252"/>
      <c r="EB209" s="252"/>
      <c r="EC209" s="252"/>
      <c r="ED209" s="252"/>
      <c r="EE209" s="252"/>
      <c r="EF209" s="252"/>
      <c r="EG209" s="252"/>
      <c r="EH209" s="252"/>
      <c r="EI209" s="252"/>
      <c r="EJ209" s="252"/>
      <c r="EK209" s="252"/>
      <c r="EL209" s="252"/>
      <c r="EM209" s="252"/>
      <c r="EN209" s="252"/>
      <c r="EO209" s="252"/>
      <c r="EP209" s="252"/>
      <c r="EQ209" s="252"/>
      <c r="ER209" s="252"/>
      <c r="ES209" s="252"/>
      <c r="ET209" s="252"/>
      <c r="EU209" s="252"/>
      <c r="EV209" s="252"/>
      <c r="EW209" s="252"/>
      <c r="EX209" s="252"/>
      <c r="EY209" s="252"/>
      <c r="EZ209" s="252"/>
      <c r="FA209" s="252"/>
      <c r="FB209" s="252"/>
      <c r="FC209" s="252"/>
      <c r="FD209" s="252"/>
      <c r="FE209" s="252"/>
      <c r="FF209" s="252"/>
      <c r="FG209" s="252"/>
      <c r="FH209" s="252"/>
      <c r="FI209" s="252"/>
      <c r="FJ209" s="252"/>
      <c r="FK209" s="252"/>
      <c r="FL209" s="252"/>
      <c r="FM209" s="252"/>
      <c r="FN209" s="252"/>
      <c r="FO209" s="252"/>
      <c r="FP209" s="252"/>
      <c r="FQ209" s="252"/>
      <c r="FR209" s="252"/>
      <c r="FS209" s="252"/>
      <c r="FT209" s="252"/>
      <c r="FU209" s="252"/>
      <c r="FV209" s="252"/>
      <c r="FW209" s="252"/>
      <c r="FX209" s="252"/>
      <c r="FY209" s="252"/>
      <c r="FZ209" s="252"/>
      <c r="GA209" s="252"/>
      <c r="GB209" s="252"/>
      <c r="GC209" s="252"/>
      <c r="GD209" s="252"/>
      <c r="GE209" s="252"/>
      <c r="GF209" s="252"/>
      <c r="GG209" s="252"/>
      <c r="GH209" s="252"/>
      <c r="GI209" s="252"/>
      <c r="GJ209" s="252"/>
      <c r="GK209" s="252"/>
      <c r="GL209" s="252"/>
      <c r="GM209" s="252"/>
      <c r="GN209" s="252"/>
      <c r="GO209" s="252"/>
      <c r="GP209" s="252"/>
      <c r="GQ209" s="252"/>
      <c r="GR209" s="252"/>
      <c r="GS209" s="252"/>
      <c r="GT209" s="252"/>
      <c r="GU209" s="252"/>
      <c r="GV209" s="252"/>
      <c r="GW209" s="252"/>
      <c r="GX209" s="252"/>
      <c r="GY209" s="252"/>
      <c r="GZ209" s="252"/>
      <c r="HA209" s="252"/>
      <c r="HB209" s="252"/>
      <c r="HC209" s="252"/>
      <c r="HD209" s="252"/>
      <c r="HE209" s="252"/>
      <c r="HF209" s="252"/>
      <c r="HG209" s="252"/>
      <c r="HH209" s="252"/>
    </row>
    <row r="210" spans="1:216" s="272" customFormat="1">
      <c r="A210" s="252"/>
      <c r="B210" s="288"/>
      <c r="C210" s="289"/>
      <c r="D210" s="289"/>
      <c r="E210" s="289"/>
      <c r="F210" s="290"/>
      <c r="G210" s="290"/>
      <c r="H210" s="290"/>
      <c r="I210" s="290"/>
      <c r="J210" s="290"/>
      <c r="K210" s="291"/>
      <c r="L210" s="291"/>
      <c r="M210" s="291"/>
      <c r="N210" s="291"/>
      <c r="O210" s="291"/>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AK210" s="252"/>
      <c r="AL210" s="252"/>
      <c r="AM210" s="252"/>
      <c r="AN210" s="252"/>
      <c r="AO210" s="252"/>
      <c r="AP210" s="252"/>
      <c r="AQ210" s="252"/>
      <c r="AR210" s="252"/>
      <c r="AS210" s="252"/>
      <c r="AT210" s="252"/>
      <c r="AU210" s="252"/>
      <c r="AV210" s="252"/>
      <c r="AW210" s="252"/>
      <c r="AX210" s="252"/>
      <c r="AY210" s="252"/>
      <c r="AZ210" s="252"/>
      <c r="BA210" s="252"/>
      <c r="BB210" s="252"/>
      <c r="BC210" s="252"/>
      <c r="BD210" s="252"/>
      <c r="BE210" s="252"/>
      <c r="BF210" s="252"/>
      <c r="BG210" s="252"/>
      <c r="BH210" s="252"/>
      <c r="BI210" s="252"/>
      <c r="BJ210" s="252"/>
      <c r="BK210" s="252"/>
      <c r="BL210" s="252"/>
      <c r="BM210" s="252"/>
      <c r="BN210" s="252"/>
      <c r="BO210" s="252"/>
      <c r="BP210" s="252"/>
      <c r="BQ210" s="252"/>
      <c r="BR210" s="252"/>
      <c r="BS210" s="252"/>
      <c r="BT210" s="252"/>
      <c r="BU210" s="252"/>
      <c r="BV210" s="252"/>
      <c r="BW210" s="252"/>
      <c r="BX210" s="252"/>
      <c r="BY210" s="252"/>
      <c r="BZ210" s="252"/>
      <c r="CA210" s="252"/>
      <c r="CB210" s="252"/>
      <c r="CC210" s="252"/>
      <c r="CD210" s="252"/>
      <c r="CE210" s="252"/>
      <c r="CF210" s="252"/>
      <c r="CG210" s="252"/>
      <c r="CH210" s="252"/>
      <c r="CI210" s="252"/>
      <c r="CJ210" s="252"/>
      <c r="CK210" s="252"/>
      <c r="CL210" s="252"/>
      <c r="CM210" s="252"/>
      <c r="CN210" s="252"/>
      <c r="CO210" s="252"/>
      <c r="CP210" s="252"/>
      <c r="CQ210" s="252"/>
      <c r="CR210" s="252"/>
      <c r="CS210" s="252"/>
      <c r="CT210" s="252"/>
      <c r="CU210" s="252"/>
      <c r="CV210" s="252"/>
      <c r="CW210" s="252"/>
      <c r="CX210" s="252"/>
      <c r="CY210" s="252"/>
      <c r="CZ210" s="252"/>
      <c r="DA210" s="252"/>
      <c r="DB210" s="252"/>
      <c r="DC210" s="252"/>
      <c r="DD210" s="252"/>
      <c r="DE210" s="252"/>
      <c r="DF210" s="252"/>
      <c r="DG210" s="252"/>
      <c r="DH210" s="252"/>
      <c r="DI210" s="252"/>
      <c r="DJ210" s="252"/>
      <c r="DK210" s="252"/>
      <c r="DL210" s="252"/>
      <c r="DM210" s="252"/>
      <c r="DN210" s="252"/>
      <c r="DO210" s="252"/>
      <c r="DP210" s="252"/>
      <c r="DQ210" s="252"/>
      <c r="DR210" s="252"/>
      <c r="DS210" s="252"/>
      <c r="DT210" s="252"/>
      <c r="DU210" s="252"/>
      <c r="DV210" s="252"/>
      <c r="DW210" s="252"/>
      <c r="DX210" s="252"/>
      <c r="DY210" s="252"/>
      <c r="DZ210" s="252"/>
      <c r="EA210" s="252"/>
      <c r="EB210" s="252"/>
      <c r="EC210" s="252"/>
      <c r="ED210" s="252"/>
      <c r="EE210" s="252"/>
      <c r="EF210" s="252"/>
      <c r="EG210" s="252"/>
      <c r="EH210" s="252"/>
      <c r="EI210" s="252"/>
      <c r="EJ210" s="252"/>
      <c r="EK210" s="252"/>
      <c r="EL210" s="252"/>
      <c r="EM210" s="252"/>
      <c r="EN210" s="252"/>
      <c r="EO210" s="252"/>
      <c r="EP210" s="252"/>
      <c r="EQ210" s="252"/>
      <c r="ER210" s="252"/>
      <c r="ES210" s="252"/>
      <c r="ET210" s="252"/>
      <c r="EU210" s="252"/>
      <c r="EV210" s="252"/>
      <c r="EW210" s="252"/>
      <c r="EX210" s="252"/>
      <c r="EY210" s="252"/>
      <c r="EZ210" s="252"/>
      <c r="FA210" s="252"/>
      <c r="FB210" s="252"/>
      <c r="FC210" s="252"/>
      <c r="FD210" s="252"/>
      <c r="FE210" s="252"/>
      <c r="FF210" s="252"/>
      <c r="FG210" s="252"/>
      <c r="FH210" s="252"/>
      <c r="FI210" s="252"/>
      <c r="FJ210" s="252"/>
      <c r="FK210" s="252"/>
      <c r="FL210" s="252"/>
      <c r="FM210" s="252"/>
      <c r="FN210" s="252"/>
      <c r="FO210" s="252"/>
      <c r="FP210" s="252"/>
      <c r="FQ210" s="252"/>
      <c r="FR210" s="252"/>
      <c r="FS210" s="252"/>
      <c r="FT210" s="252"/>
      <c r="FU210" s="252"/>
      <c r="FV210" s="252"/>
      <c r="FW210" s="252"/>
      <c r="FX210" s="252"/>
      <c r="FY210" s="252"/>
      <c r="FZ210" s="252"/>
      <c r="GA210" s="252"/>
      <c r="GB210" s="252"/>
      <c r="GC210" s="252"/>
      <c r="GD210" s="252"/>
      <c r="GE210" s="252"/>
      <c r="GF210" s="252"/>
      <c r="GG210" s="252"/>
      <c r="GH210" s="252"/>
      <c r="GI210" s="252"/>
      <c r="GJ210" s="252"/>
      <c r="GK210" s="252"/>
      <c r="GL210" s="252"/>
      <c r="GM210" s="252"/>
      <c r="GN210" s="252"/>
      <c r="GO210" s="252"/>
      <c r="GP210" s="252"/>
      <c r="GQ210" s="252"/>
      <c r="GR210" s="252"/>
      <c r="GS210" s="252"/>
      <c r="GT210" s="252"/>
      <c r="GU210" s="252"/>
      <c r="GV210" s="252"/>
      <c r="GW210" s="252"/>
      <c r="GX210" s="252"/>
      <c r="GY210" s="252"/>
      <c r="GZ210" s="252"/>
      <c r="HA210" s="252"/>
      <c r="HB210" s="252"/>
      <c r="HC210" s="252"/>
      <c r="HD210" s="252"/>
      <c r="HE210" s="252"/>
      <c r="HF210" s="252"/>
      <c r="HG210" s="252"/>
      <c r="HH210" s="252"/>
    </row>
    <row r="211" spans="1:216" s="272" customFormat="1">
      <c r="A211" s="252"/>
      <c r="B211" s="288"/>
      <c r="C211" s="289"/>
      <c r="D211" s="289"/>
      <c r="E211" s="289"/>
      <c r="F211" s="290"/>
      <c r="G211" s="290"/>
      <c r="H211" s="290"/>
      <c r="I211" s="290"/>
      <c r="J211" s="290"/>
      <c r="K211" s="291"/>
      <c r="L211" s="291"/>
      <c r="M211" s="291"/>
      <c r="N211" s="291"/>
      <c r="O211" s="291"/>
      <c r="P211" s="252"/>
      <c r="Q211" s="252"/>
      <c r="R211" s="252"/>
      <c r="S211" s="252"/>
      <c r="T211" s="252"/>
      <c r="U211" s="252"/>
      <c r="V211" s="252"/>
      <c r="W211" s="252"/>
      <c r="X211" s="252"/>
      <c r="Y211" s="252"/>
      <c r="Z211" s="252"/>
      <c r="AA211" s="252"/>
      <c r="AB211" s="252"/>
      <c r="AC211" s="252"/>
      <c r="AD211" s="252"/>
      <c r="AE211" s="252"/>
      <c r="AF211" s="252"/>
      <c r="AG211" s="252"/>
      <c r="AH211" s="252"/>
      <c r="AI211" s="252"/>
      <c r="AJ211" s="252"/>
      <c r="AK211" s="252"/>
      <c r="AL211" s="252"/>
      <c r="AM211" s="252"/>
      <c r="AN211" s="252"/>
      <c r="AO211" s="252"/>
      <c r="AP211" s="252"/>
      <c r="AQ211" s="252"/>
      <c r="AR211" s="252"/>
      <c r="AS211" s="252"/>
      <c r="AT211" s="252"/>
      <c r="AU211" s="252"/>
      <c r="AV211" s="252"/>
      <c r="AW211" s="252"/>
      <c r="AX211" s="252"/>
      <c r="AY211" s="252"/>
      <c r="AZ211" s="252"/>
      <c r="BA211" s="252"/>
      <c r="BB211" s="252"/>
      <c r="BC211" s="252"/>
      <c r="BD211" s="252"/>
      <c r="BE211" s="252"/>
      <c r="BF211" s="252"/>
      <c r="BG211" s="252"/>
      <c r="BH211" s="252"/>
      <c r="BI211" s="252"/>
      <c r="BJ211" s="252"/>
      <c r="BK211" s="252"/>
      <c r="BL211" s="252"/>
      <c r="BM211" s="252"/>
      <c r="BN211" s="252"/>
      <c r="BO211" s="252"/>
      <c r="BP211" s="252"/>
      <c r="BQ211" s="252"/>
      <c r="BR211" s="252"/>
      <c r="BS211" s="252"/>
      <c r="BT211" s="252"/>
      <c r="BU211" s="252"/>
      <c r="BV211" s="252"/>
      <c r="BW211" s="252"/>
      <c r="BX211" s="252"/>
      <c r="BY211" s="252"/>
      <c r="BZ211" s="252"/>
      <c r="CA211" s="252"/>
      <c r="CB211" s="252"/>
      <c r="CC211" s="252"/>
      <c r="CD211" s="252"/>
      <c r="CE211" s="252"/>
      <c r="CF211" s="252"/>
      <c r="CG211" s="252"/>
      <c r="CH211" s="252"/>
      <c r="CI211" s="252"/>
      <c r="CJ211" s="252"/>
      <c r="CK211" s="252"/>
      <c r="CL211" s="252"/>
      <c r="CM211" s="252"/>
      <c r="CN211" s="252"/>
      <c r="CO211" s="252"/>
      <c r="CP211" s="252"/>
      <c r="CQ211" s="252"/>
      <c r="CR211" s="252"/>
      <c r="CS211" s="252"/>
      <c r="CT211" s="252"/>
      <c r="CU211" s="252"/>
      <c r="CV211" s="252"/>
      <c r="CW211" s="252"/>
      <c r="CX211" s="252"/>
      <c r="CY211" s="252"/>
      <c r="CZ211" s="252"/>
      <c r="DA211" s="252"/>
      <c r="DB211" s="252"/>
      <c r="DC211" s="252"/>
      <c r="DD211" s="252"/>
      <c r="DE211" s="252"/>
      <c r="DF211" s="252"/>
      <c r="DG211" s="252"/>
      <c r="DH211" s="252"/>
      <c r="DI211" s="252"/>
      <c r="DJ211" s="252"/>
      <c r="DK211" s="252"/>
      <c r="DL211" s="252"/>
      <c r="DM211" s="252"/>
      <c r="DN211" s="252"/>
      <c r="DO211" s="252"/>
      <c r="DP211" s="252"/>
      <c r="DQ211" s="252"/>
      <c r="DR211" s="252"/>
      <c r="DS211" s="252"/>
      <c r="DT211" s="252"/>
      <c r="DU211" s="252"/>
      <c r="DV211" s="252"/>
      <c r="DW211" s="252"/>
      <c r="DX211" s="252"/>
      <c r="DY211" s="252"/>
      <c r="DZ211" s="252"/>
      <c r="EA211" s="252"/>
      <c r="EB211" s="252"/>
      <c r="EC211" s="252"/>
      <c r="ED211" s="252"/>
      <c r="EE211" s="252"/>
      <c r="EF211" s="252"/>
      <c r="EG211" s="252"/>
      <c r="EH211" s="252"/>
      <c r="EI211" s="252"/>
      <c r="EJ211" s="252"/>
      <c r="EK211" s="252"/>
      <c r="EL211" s="252"/>
      <c r="EM211" s="252"/>
      <c r="EN211" s="252"/>
      <c r="EO211" s="252"/>
      <c r="EP211" s="252"/>
      <c r="EQ211" s="252"/>
      <c r="ER211" s="252"/>
      <c r="ES211" s="252"/>
      <c r="ET211" s="252"/>
      <c r="EU211" s="252"/>
      <c r="EV211" s="252"/>
      <c r="EW211" s="252"/>
      <c r="EX211" s="252"/>
      <c r="EY211" s="252"/>
      <c r="EZ211" s="252"/>
      <c r="FA211" s="252"/>
      <c r="FB211" s="252"/>
      <c r="FC211" s="252"/>
      <c r="FD211" s="252"/>
      <c r="FE211" s="252"/>
      <c r="FF211" s="252"/>
      <c r="FG211" s="252"/>
      <c r="FH211" s="252"/>
      <c r="FI211" s="252"/>
      <c r="FJ211" s="252"/>
      <c r="FK211" s="252"/>
      <c r="FL211" s="252"/>
      <c r="FM211" s="252"/>
      <c r="FN211" s="252"/>
      <c r="FO211" s="252"/>
      <c r="FP211" s="252"/>
      <c r="FQ211" s="252"/>
      <c r="FR211" s="252"/>
      <c r="FS211" s="252"/>
      <c r="FT211" s="252"/>
      <c r="FU211" s="252"/>
      <c r="FV211" s="252"/>
      <c r="FW211" s="252"/>
      <c r="FX211" s="252"/>
      <c r="FY211" s="252"/>
      <c r="FZ211" s="252"/>
      <c r="GA211" s="252"/>
      <c r="GB211" s="252"/>
      <c r="GC211" s="252"/>
      <c r="GD211" s="252"/>
      <c r="GE211" s="252"/>
      <c r="GF211" s="252"/>
      <c r="GG211" s="252"/>
      <c r="GH211" s="252"/>
      <c r="GI211" s="252"/>
      <c r="GJ211" s="252"/>
      <c r="GK211" s="252"/>
      <c r="GL211" s="252"/>
      <c r="GM211" s="252"/>
      <c r="GN211" s="252"/>
      <c r="GO211" s="252"/>
      <c r="GP211" s="252"/>
      <c r="GQ211" s="252"/>
      <c r="GR211" s="252"/>
      <c r="GS211" s="252"/>
      <c r="GT211" s="252"/>
      <c r="GU211" s="252"/>
      <c r="GV211" s="252"/>
      <c r="GW211" s="252"/>
      <c r="GX211" s="252"/>
      <c r="GY211" s="252"/>
      <c r="GZ211" s="252"/>
      <c r="HA211" s="252"/>
      <c r="HB211" s="252"/>
      <c r="HC211" s="252"/>
      <c r="HD211" s="252"/>
      <c r="HE211" s="252"/>
      <c r="HF211" s="252"/>
      <c r="HG211" s="252"/>
      <c r="HH211" s="252"/>
    </row>
    <row r="212" spans="1:216" s="272" customFormat="1">
      <c r="A212" s="252"/>
      <c r="B212" s="288"/>
      <c r="C212" s="289"/>
      <c r="D212" s="289"/>
      <c r="E212" s="289"/>
      <c r="F212" s="290"/>
      <c r="G212" s="290"/>
      <c r="H212" s="290"/>
      <c r="I212" s="290"/>
      <c r="J212" s="290"/>
      <c r="K212" s="291"/>
      <c r="L212" s="291"/>
      <c r="M212" s="291"/>
      <c r="N212" s="291"/>
      <c r="O212" s="291"/>
      <c r="P212" s="252"/>
      <c r="Q212" s="252"/>
      <c r="R212" s="252"/>
      <c r="S212" s="252"/>
      <c r="T212" s="252"/>
      <c r="U212" s="252"/>
      <c r="V212" s="252"/>
      <c r="W212" s="252"/>
      <c r="X212" s="252"/>
      <c r="Y212" s="252"/>
      <c r="Z212" s="252"/>
      <c r="AA212" s="252"/>
      <c r="AB212" s="252"/>
      <c r="AC212" s="252"/>
      <c r="AD212" s="252"/>
      <c r="AE212" s="252"/>
      <c r="AF212" s="252"/>
      <c r="AG212" s="252"/>
      <c r="AH212" s="252"/>
      <c r="AI212" s="252"/>
      <c r="AJ212" s="252"/>
      <c r="AK212" s="252"/>
      <c r="AL212" s="252"/>
      <c r="AM212" s="252"/>
      <c r="AN212" s="252"/>
      <c r="AO212" s="252"/>
      <c r="AP212" s="252"/>
      <c r="AQ212" s="252"/>
      <c r="AR212" s="252"/>
      <c r="AS212" s="252"/>
      <c r="AT212" s="252"/>
      <c r="AU212" s="252"/>
      <c r="AV212" s="252"/>
      <c r="AW212" s="252"/>
      <c r="AX212" s="252"/>
      <c r="AY212" s="252"/>
      <c r="AZ212" s="252"/>
      <c r="BA212" s="252"/>
      <c r="BB212" s="252"/>
      <c r="BC212" s="252"/>
      <c r="BD212" s="252"/>
      <c r="BE212" s="252"/>
      <c r="BF212" s="252"/>
      <c r="BG212" s="252"/>
      <c r="BH212" s="252"/>
      <c r="BI212" s="252"/>
      <c r="BJ212" s="252"/>
      <c r="BK212" s="252"/>
      <c r="BL212" s="252"/>
      <c r="BM212" s="252"/>
      <c r="BN212" s="252"/>
      <c r="BO212" s="252"/>
      <c r="BP212" s="252"/>
      <c r="BQ212" s="252"/>
      <c r="BR212" s="252"/>
      <c r="BS212" s="252"/>
      <c r="BT212" s="252"/>
      <c r="BU212" s="252"/>
      <c r="BV212" s="252"/>
      <c r="BW212" s="252"/>
      <c r="BX212" s="252"/>
      <c r="BY212" s="252"/>
      <c r="BZ212" s="252"/>
      <c r="CA212" s="252"/>
      <c r="CB212" s="252"/>
      <c r="CC212" s="252"/>
      <c r="CD212" s="252"/>
      <c r="CE212" s="252"/>
      <c r="CF212" s="252"/>
      <c r="CG212" s="252"/>
      <c r="CH212" s="252"/>
      <c r="CI212" s="252"/>
      <c r="CJ212" s="252"/>
      <c r="CK212" s="252"/>
      <c r="CL212" s="252"/>
      <c r="CM212" s="252"/>
      <c r="CN212" s="252"/>
      <c r="CO212" s="252"/>
      <c r="CP212" s="252"/>
      <c r="CQ212" s="252"/>
      <c r="CR212" s="252"/>
      <c r="CS212" s="252"/>
      <c r="CT212" s="252"/>
      <c r="CU212" s="252"/>
      <c r="CV212" s="252"/>
      <c r="CW212" s="252"/>
      <c r="CX212" s="252"/>
      <c r="CY212" s="252"/>
      <c r="CZ212" s="252"/>
      <c r="DA212" s="252"/>
      <c r="DB212" s="252"/>
      <c r="DC212" s="252"/>
      <c r="DD212" s="252"/>
      <c r="DE212" s="252"/>
      <c r="DF212" s="252"/>
      <c r="DG212" s="252"/>
      <c r="DH212" s="252"/>
      <c r="DI212" s="252"/>
      <c r="DJ212" s="252"/>
      <c r="DK212" s="252"/>
      <c r="DL212" s="252"/>
      <c r="DM212" s="252"/>
      <c r="DN212" s="252"/>
      <c r="DO212" s="252"/>
      <c r="DP212" s="252"/>
      <c r="DQ212" s="252"/>
      <c r="DR212" s="252"/>
      <c r="DS212" s="252"/>
      <c r="DT212" s="252"/>
      <c r="DU212" s="252"/>
      <c r="DV212" s="252"/>
      <c r="DW212" s="252"/>
      <c r="DX212" s="252"/>
      <c r="DY212" s="252"/>
      <c r="DZ212" s="252"/>
      <c r="EA212" s="252"/>
      <c r="EB212" s="252"/>
      <c r="EC212" s="252"/>
      <c r="ED212" s="252"/>
      <c r="EE212" s="252"/>
      <c r="EF212" s="252"/>
      <c r="EG212" s="252"/>
      <c r="EH212" s="252"/>
      <c r="EI212" s="252"/>
      <c r="EJ212" s="252"/>
      <c r="EK212" s="252"/>
      <c r="EL212" s="252"/>
      <c r="EM212" s="252"/>
      <c r="EN212" s="252"/>
      <c r="EO212" s="252"/>
      <c r="EP212" s="252"/>
      <c r="EQ212" s="252"/>
      <c r="ER212" s="252"/>
      <c r="ES212" s="252"/>
      <c r="ET212" s="252"/>
      <c r="EU212" s="252"/>
      <c r="EV212" s="252"/>
      <c r="EW212" s="252"/>
      <c r="EX212" s="252"/>
      <c r="EY212" s="252"/>
      <c r="EZ212" s="252"/>
      <c r="FA212" s="252"/>
      <c r="FB212" s="252"/>
      <c r="FC212" s="252"/>
      <c r="FD212" s="252"/>
      <c r="FE212" s="252"/>
      <c r="FF212" s="252"/>
      <c r="FG212" s="252"/>
      <c r="FH212" s="252"/>
      <c r="FI212" s="252"/>
      <c r="FJ212" s="252"/>
      <c r="FK212" s="252"/>
      <c r="FL212" s="252"/>
      <c r="FM212" s="252"/>
      <c r="FN212" s="252"/>
      <c r="FO212" s="252"/>
      <c r="FP212" s="252"/>
      <c r="FQ212" s="252"/>
      <c r="FR212" s="252"/>
      <c r="FS212" s="252"/>
      <c r="FT212" s="252"/>
      <c r="FU212" s="252"/>
      <c r="FV212" s="252"/>
      <c r="FW212" s="252"/>
      <c r="FX212" s="252"/>
      <c r="FY212" s="252"/>
      <c r="FZ212" s="252"/>
      <c r="GA212" s="252"/>
      <c r="GB212" s="252"/>
      <c r="GC212" s="252"/>
      <c r="GD212" s="252"/>
      <c r="GE212" s="252"/>
      <c r="GF212" s="252"/>
      <c r="GG212" s="252"/>
      <c r="GH212" s="252"/>
      <c r="GI212" s="252"/>
      <c r="GJ212" s="252"/>
      <c r="GK212" s="252"/>
      <c r="GL212" s="252"/>
      <c r="GM212" s="252"/>
      <c r="GN212" s="252"/>
      <c r="GO212" s="252"/>
      <c r="GP212" s="252"/>
      <c r="GQ212" s="252"/>
      <c r="GR212" s="252"/>
      <c r="GS212" s="252"/>
      <c r="GT212" s="252"/>
      <c r="GU212" s="252"/>
      <c r="GV212" s="252"/>
      <c r="GW212" s="252"/>
      <c r="GX212" s="252"/>
      <c r="GY212" s="252"/>
      <c r="GZ212" s="252"/>
      <c r="HA212" s="252"/>
      <c r="HB212" s="252"/>
      <c r="HC212" s="252"/>
      <c r="HD212" s="252"/>
      <c r="HE212" s="252"/>
      <c r="HF212" s="252"/>
      <c r="HG212" s="252"/>
      <c r="HH212" s="252"/>
    </row>
    <row r="213" spans="1:216" s="272" customFormat="1">
      <c r="A213" s="252"/>
      <c r="B213" s="288"/>
      <c r="C213" s="289"/>
      <c r="D213" s="289"/>
      <c r="E213" s="289"/>
      <c r="F213" s="290"/>
      <c r="G213" s="290"/>
      <c r="H213" s="290"/>
      <c r="I213" s="290"/>
      <c r="J213" s="290"/>
      <c r="K213" s="291"/>
      <c r="L213" s="291"/>
      <c r="M213" s="291"/>
      <c r="N213" s="291"/>
      <c r="O213" s="291"/>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c r="BA213" s="252"/>
      <c r="BB213" s="252"/>
      <c r="BC213" s="252"/>
      <c r="BD213" s="252"/>
      <c r="BE213" s="252"/>
      <c r="BF213" s="252"/>
      <c r="BG213" s="252"/>
      <c r="BH213" s="252"/>
      <c r="BI213" s="252"/>
      <c r="BJ213" s="252"/>
      <c r="BK213" s="252"/>
      <c r="BL213" s="252"/>
      <c r="BM213" s="252"/>
      <c r="BN213" s="252"/>
      <c r="BO213" s="252"/>
      <c r="BP213" s="252"/>
      <c r="BQ213" s="252"/>
      <c r="BR213" s="252"/>
      <c r="BS213" s="252"/>
      <c r="BT213" s="252"/>
      <c r="BU213" s="252"/>
      <c r="BV213" s="252"/>
      <c r="BW213" s="252"/>
      <c r="BX213" s="252"/>
      <c r="BY213" s="252"/>
      <c r="BZ213" s="252"/>
      <c r="CA213" s="252"/>
      <c r="CB213" s="252"/>
      <c r="CC213" s="252"/>
      <c r="CD213" s="252"/>
      <c r="CE213" s="252"/>
      <c r="CF213" s="252"/>
      <c r="CG213" s="252"/>
      <c r="CH213" s="252"/>
      <c r="CI213" s="252"/>
      <c r="CJ213" s="252"/>
      <c r="CK213" s="252"/>
      <c r="CL213" s="252"/>
      <c r="CM213" s="252"/>
      <c r="CN213" s="252"/>
      <c r="CO213" s="252"/>
      <c r="CP213" s="252"/>
      <c r="CQ213" s="252"/>
      <c r="CR213" s="252"/>
      <c r="CS213" s="252"/>
      <c r="CT213" s="252"/>
      <c r="CU213" s="252"/>
      <c r="CV213" s="252"/>
      <c r="CW213" s="252"/>
      <c r="CX213" s="252"/>
      <c r="CY213" s="252"/>
      <c r="CZ213" s="252"/>
      <c r="DA213" s="252"/>
      <c r="DB213" s="252"/>
      <c r="DC213" s="252"/>
      <c r="DD213" s="252"/>
      <c r="DE213" s="252"/>
      <c r="DF213" s="252"/>
      <c r="DG213" s="252"/>
      <c r="DH213" s="252"/>
      <c r="DI213" s="252"/>
      <c r="DJ213" s="252"/>
      <c r="DK213" s="252"/>
      <c r="DL213" s="252"/>
      <c r="DM213" s="252"/>
      <c r="DN213" s="252"/>
      <c r="DO213" s="252"/>
      <c r="DP213" s="252"/>
      <c r="DQ213" s="252"/>
      <c r="DR213" s="252"/>
      <c r="DS213" s="252"/>
      <c r="DT213" s="252"/>
      <c r="DU213" s="252"/>
      <c r="DV213" s="252"/>
      <c r="DW213" s="252"/>
      <c r="DX213" s="252"/>
      <c r="DY213" s="252"/>
      <c r="DZ213" s="252"/>
      <c r="EA213" s="252"/>
      <c r="EB213" s="252"/>
      <c r="EC213" s="252"/>
      <c r="ED213" s="252"/>
      <c r="EE213" s="252"/>
      <c r="EF213" s="252"/>
      <c r="EG213" s="252"/>
      <c r="EH213" s="252"/>
      <c r="EI213" s="252"/>
      <c r="EJ213" s="252"/>
      <c r="EK213" s="252"/>
      <c r="EL213" s="252"/>
      <c r="EM213" s="252"/>
      <c r="EN213" s="252"/>
      <c r="EO213" s="252"/>
      <c r="EP213" s="252"/>
      <c r="EQ213" s="252"/>
      <c r="ER213" s="252"/>
      <c r="ES213" s="252"/>
      <c r="ET213" s="252"/>
      <c r="EU213" s="252"/>
      <c r="EV213" s="252"/>
      <c r="EW213" s="252"/>
      <c r="EX213" s="252"/>
      <c r="EY213" s="252"/>
      <c r="EZ213" s="252"/>
      <c r="FA213" s="252"/>
      <c r="FB213" s="252"/>
      <c r="FC213" s="252"/>
      <c r="FD213" s="252"/>
      <c r="FE213" s="252"/>
      <c r="FF213" s="252"/>
      <c r="FG213" s="252"/>
      <c r="FH213" s="252"/>
      <c r="FI213" s="252"/>
      <c r="FJ213" s="252"/>
      <c r="FK213" s="252"/>
      <c r="FL213" s="252"/>
      <c r="FM213" s="252"/>
      <c r="FN213" s="252"/>
      <c r="FO213" s="252"/>
      <c r="FP213" s="252"/>
      <c r="FQ213" s="252"/>
      <c r="FR213" s="252"/>
      <c r="FS213" s="252"/>
      <c r="FT213" s="252"/>
      <c r="FU213" s="252"/>
      <c r="FV213" s="252"/>
      <c r="FW213" s="252"/>
      <c r="FX213" s="252"/>
      <c r="FY213" s="252"/>
      <c r="FZ213" s="252"/>
      <c r="GA213" s="252"/>
      <c r="GB213" s="252"/>
      <c r="GC213" s="252"/>
      <c r="GD213" s="252"/>
      <c r="GE213" s="252"/>
      <c r="GF213" s="252"/>
      <c r="GG213" s="252"/>
      <c r="GH213" s="252"/>
      <c r="GI213" s="252"/>
      <c r="GJ213" s="252"/>
      <c r="GK213" s="252"/>
      <c r="GL213" s="252"/>
      <c r="GM213" s="252"/>
      <c r="GN213" s="252"/>
      <c r="GO213" s="252"/>
      <c r="GP213" s="252"/>
      <c r="GQ213" s="252"/>
      <c r="GR213" s="252"/>
      <c r="GS213" s="252"/>
      <c r="GT213" s="252"/>
      <c r="GU213" s="252"/>
      <c r="GV213" s="252"/>
      <c r="GW213" s="252"/>
      <c r="GX213" s="252"/>
      <c r="GY213" s="252"/>
      <c r="GZ213" s="252"/>
      <c r="HA213" s="252"/>
      <c r="HB213" s="252"/>
      <c r="HC213" s="252"/>
      <c r="HD213" s="252"/>
      <c r="HE213" s="252"/>
      <c r="HF213" s="252"/>
      <c r="HG213" s="252"/>
      <c r="HH213" s="252"/>
    </row>
    <row r="214" spans="1:216" s="272" customFormat="1">
      <c r="A214" s="252"/>
      <c r="B214" s="288"/>
      <c r="C214" s="289"/>
      <c r="D214" s="289"/>
      <c r="E214" s="289"/>
      <c r="F214" s="290"/>
      <c r="G214" s="290"/>
      <c r="H214" s="290"/>
      <c r="I214" s="290"/>
      <c r="J214" s="290"/>
      <c r="K214" s="291"/>
      <c r="L214" s="291"/>
      <c r="M214" s="291"/>
      <c r="N214" s="291"/>
      <c r="O214" s="291"/>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c r="AP214" s="252"/>
      <c r="AQ214" s="252"/>
      <c r="AR214" s="252"/>
      <c r="AS214" s="252"/>
      <c r="AT214" s="252"/>
      <c r="AU214" s="252"/>
      <c r="AV214" s="252"/>
      <c r="AW214" s="252"/>
      <c r="AX214" s="252"/>
      <c r="AY214" s="252"/>
      <c r="AZ214" s="252"/>
      <c r="BA214" s="252"/>
      <c r="BB214" s="252"/>
      <c r="BC214" s="252"/>
      <c r="BD214" s="252"/>
      <c r="BE214" s="252"/>
      <c r="BF214" s="252"/>
      <c r="BG214" s="252"/>
      <c r="BH214" s="252"/>
      <c r="BI214" s="252"/>
      <c r="BJ214" s="252"/>
      <c r="BK214" s="252"/>
      <c r="BL214" s="252"/>
      <c r="BM214" s="252"/>
      <c r="BN214" s="252"/>
      <c r="BO214" s="252"/>
      <c r="BP214" s="252"/>
      <c r="BQ214" s="252"/>
      <c r="BR214" s="252"/>
      <c r="BS214" s="252"/>
      <c r="BT214" s="252"/>
      <c r="BU214" s="252"/>
      <c r="BV214" s="252"/>
      <c r="BW214" s="252"/>
      <c r="BX214" s="252"/>
      <c r="BY214" s="252"/>
      <c r="BZ214" s="252"/>
      <c r="CA214" s="252"/>
      <c r="CB214" s="252"/>
      <c r="CC214" s="252"/>
      <c r="CD214" s="252"/>
      <c r="CE214" s="252"/>
      <c r="CF214" s="252"/>
      <c r="CG214" s="252"/>
      <c r="CH214" s="252"/>
      <c r="CI214" s="252"/>
      <c r="CJ214" s="252"/>
      <c r="CK214" s="252"/>
      <c r="CL214" s="252"/>
      <c r="CM214" s="252"/>
      <c r="CN214" s="252"/>
      <c r="CO214" s="252"/>
      <c r="CP214" s="252"/>
      <c r="CQ214" s="252"/>
      <c r="CR214" s="252"/>
      <c r="CS214" s="252"/>
      <c r="CT214" s="252"/>
      <c r="CU214" s="252"/>
      <c r="CV214" s="252"/>
      <c r="CW214" s="252"/>
      <c r="CX214" s="252"/>
      <c r="CY214" s="252"/>
      <c r="CZ214" s="252"/>
      <c r="DA214" s="252"/>
      <c r="DB214" s="252"/>
      <c r="DC214" s="252"/>
      <c r="DD214" s="252"/>
      <c r="DE214" s="252"/>
      <c r="DF214" s="252"/>
      <c r="DG214" s="252"/>
      <c r="DH214" s="252"/>
      <c r="DI214" s="252"/>
      <c r="DJ214" s="252"/>
      <c r="DK214" s="252"/>
      <c r="DL214" s="252"/>
      <c r="DM214" s="252"/>
      <c r="DN214" s="252"/>
      <c r="DO214" s="252"/>
      <c r="DP214" s="252"/>
      <c r="DQ214" s="252"/>
      <c r="DR214" s="252"/>
      <c r="DS214" s="252"/>
      <c r="DT214" s="252"/>
      <c r="DU214" s="252"/>
      <c r="DV214" s="252"/>
      <c r="DW214" s="252"/>
      <c r="DX214" s="252"/>
      <c r="DY214" s="252"/>
      <c r="DZ214" s="252"/>
      <c r="EA214" s="252"/>
      <c r="EB214" s="252"/>
      <c r="EC214" s="252"/>
      <c r="ED214" s="252"/>
      <c r="EE214" s="252"/>
      <c r="EF214" s="252"/>
      <c r="EG214" s="252"/>
      <c r="EH214" s="252"/>
      <c r="EI214" s="252"/>
      <c r="EJ214" s="252"/>
      <c r="EK214" s="252"/>
      <c r="EL214" s="252"/>
      <c r="EM214" s="252"/>
      <c r="EN214" s="252"/>
      <c r="EO214" s="252"/>
      <c r="EP214" s="252"/>
      <c r="EQ214" s="252"/>
      <c r="ER214" s="252"/>
      <c r="ES214" s="252"/>
      <c r="ET214" s="252"/>
      <c r="EU214" s="252"/>
      <c r="EV214" s="252"/>
      <c r="EW214" s="252"/>
      <c r="EX214" s="252"/>
      <c r="EY214" s="252"/>
      <c r="EZ214" s="252"/>
      <c r="FA214" s="252"/>
      <c r="FB214" s="252"/>
      <c r="FC214" s="252"/>
      <c r="FD214" s="252"/>
      <c r="FE214" s="252"/>
      <c r="FF214" s="252"/>
      <c r="FG214" s="252"/>
      <c r="FH214" s="252"/>
      <c r="FI214" s="252"/>
      <c r="FJ214" s="252"/>
      <c r="FK214" s="252"/>
      <c r="FL214" s="252"/>
      <c r="FM214" s="252"/>
      <c r="FN214" s="252"/>
      <c r="FO214" s="252"/>
      <c r="FP214" s="252"/>
      <c r="FQ214" s="252"/>
      <c r="FR214" s="252"/>
      <c r="FS214" s="252"/>
      <c r="FT214" s="252"/>
      <c r="FU214" s="252"/>
      <c r="FV214" s="252"/>
      <c r="FW214" s="252"/>
      <c r="FX214" s="252"/>
      <c r="FY214" s="252"/>
      <c r="FZ214" s="252"/>
      <c r="GA214" s="252"/>
      <c r="GB214" s="252"/>
      <c r="GC214" s="252"/>
      <c r="GD214" s="252"/>
      <c r="GE214" s="252"/>
      <c r="GF214" s="252"/>
      <c r="GG214" s="252"/>
      <c r="GH214" s="252"/>
      <c r="GI214" s="252"/>
      <c r="GJ214" s="252"/>
      <c r="GK214" s="252"/>
      <c r="GL214" s="252"/>
      <c r="GM214" s="252"/>
      <c r="GN214" s="252"/>
      <c r="GO214" s="252"/>
      <c r="GP214" s="252"/>
      <c r="GQ214" s="252"/>
      <c r="GR214" s="252"/>
      <c r="GS214" s="252"/>
      <c r="GT214" s="252"/>
      <c r="GU214" s="252"/>
      <c r="GV214" s="252"/>
      <c r="GW214" s="252"/>
      <c r="GX214" s="252"/>
      <c r="GY214" s="252"/>
      <c r="GZ214" s="252"/>
      <c r="HA214" s="252"/>
      <c r="HB214" s="252"/>
      <c r="HC214" s="252"/>
      <c r="HD214" s="252"/>
      <c r="HE214" s="252"/>
      <c r="HF214" s="252"/>
      <c r="HG214" s="252"/>
      <c r="HH214" s="252"/>
    </row>
    <row r="215" spans="1:216" s="272" customFormat="1">
      <c r="A215" s="252"/>
      <c r="B215" s="288"/>
      <c r="C215" s="289"/>
      <c r="D215" s="289"/>
      <c r="E215" s="289"/>
      <c r="F215" s="290"/>
      <c r="G215" s="290"/>
      <c r="H215" s="290"/>
      <c r="I215" s="290"/>
      <c r="J215" s="290"/>
      <c r="K215" s="291"/>
      <c r="L215" s="291"/>
      <c r="M215" s="291"/>
      <c r="N215" s="291"/>
      <c r="O215" s="291"/>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252"/>
      <c r="BL215" s="252"/>
      <c r="BM215" s="252"/>
      <c r="BN215" s="252"/>
      <c r="BO215" s="252"/>
      <c r="BP215" s="252"/>
      <c r="BQ215" s="252"/>
      <c r="BR215" s="252"/>
      <c r="BS215" s="252"/>
      <c r="BT215" s="252"/>
      <c r="BU215" s="252"/>
      <c r="BV215" s="252"/>
      <c r="BW215" s="252"/>
      <c r="BX215" s="252"/>
      <c r="BY215" s="252"/>
      <c r="BZ215" s="252"/>
      <c r="CA215" s="252"/>
      <c r="CB215" s="252"/>
      <c r="CC215" s="252"/>
      <c r="CD215" s="252"/>
      <c r="CE215" s="252"/>
      <c r="CF215" s="252"/>
      <c r="CG215" s="252"/>
      <c r="CH215" s="252"/>
      <c r="CI215" s="252"/>
      <c r="CJ215" s="252"/>
      <c r="CK215" s="252"/>
      <c r="CL215" s="252"/>
      <c r="CM215" s="252"/>
      <c r="CN215" s="252"/>
      <c r="CO215" s="252"/>
      <c r="CP215" s="252"/>
      <c r="CQ215" s="252"/>
      <c r="CR215" s="252"/>
      <c r="CS215" s="252"/>
      <c r="CT215" s="252"/>
      <c r="CU215" s="252"/>
      <c r="CV215" s="252"/>
      <c r="CW215" s="252"/>
      <c r="CX215" s="252"/>
      <c r="CY215" s="252"/>
      <c r="CZ215" s="252"/>
      <c r="DA215" s="252"/>
      <c r="DB215" s="252"/>
      <c r="DC215" s="252"/>
      <c r="DD215" s="252"/>
      <c r="DE215" s="252"/>
      <c r="DF215" s="252"/>
      <c r="DG215" s="252"/>
      <c r="DH215" s="252"/>
      <c r="DI215" s="252"/>
      <c r="DJ215" s="252"/>
      <c r="DK215" s="252"/>
      <c r="DL215" s="252"/>
      <c r="DM215" s="252"/>
      <c r="DN215" s="252"/>
      <c r="DO215" s="252"/>
      <c r="DP215" s="252"/>
      <c r="DQ215" s="252"/>
      <c r="DR215" s="252"/>
      <c r="DS215" s="252"/>
      <c r="DT215" s="252"/>
      <c r="DU215" s="252"/>
      <c r="DV215" s="252"/>
      <c r="DW215" s="252"/>
      <c r="DX215" s="252"/>
      <c r="DY215" s="252"/>
      <c r="DZ215" s="252"/>
      <c r="EA215" s="252"/>
      <c r="EB215" s="252"/>
      <c r="EC215" s="252"/>
      <c r="ED215" s="252"/>
      <c r="EE215" s="252"/>
      <c r="EF215" s="252"/>
      <c r="EG215" s="252"/>
      <c r="EH215" s="252"/>
      <c r="EI215" s="252"/>
      <c r="EJ215" s="252"/>
      <c r="EK215" s="252"/>
      <c r="EL215" s="252"/>
      <c r="EM215" s="252"/>
      <c r="EN215" s="252"/>
      <c r="EO215" s="252"/>
      <c r="EP215" s="252"/>
      <c r="EQ215" s="252"/>
      <c r="ER215" s="252"/>
      <c r="ES215" s="252"/>
      <c r="ET215" s="252"/>
      <c r="EU215" s="252"/>
      <c r="EV215" s="252"/>
      <c r="EW215" s="252"/>
      <c r="EX215" s="252"/>
      <c r="EY215" s="252"/>
      <c r="EZ215" s="252"/>
      <c r="FA215" s="252"/>
      <c r="FB215" s="252"/>
      <c r="FC215" s="252"/>
      <c r="FD215" s="252"/>
      <c r="FE215" s="252"/>
      <c r="FF215" s="252"/>
      <c r="FG215" s="252"/>
      <c r="FH215" s="252"/>
      <c r="FI215" s="252"/>
      <c r="FJ215" s="252"/>
      <c r="FK215" s="252"/>
      <c r="FL215" s="252"/>
      <c r="FM215" s="252"/>
      <c r="FN215" s="252"/>
      <c r="FO215" s="252"/>
      <c r="FP215" s="252"/>
      <c r="FQ215" s="252"/>
      <c r="FR215" s="252"/>
      <c r="FS215" s="252"/>
      <c r="FT215" s="252"/>
      <c r="FU215" s="252"/>
      <c r="FV215" s="252"/>
      <c r="FW215" s="252"/>
      <c r="FX215" s="252"/>
      <c r="FY215" s="252"/>
      <c r="FZ215" s="252"/>
      <c r="GA215" s="252"/>
      <c r="GB215" s="252"/>
      <c r="GC215" s="252"/>
      <c r="GD215" s="252"/>
      <c r="GE215" s="252"/>
      <c r="GF215" s="252"/>
      <c r="GG215" s="252"/>
      <c r="GH215" s="252"/>
      <c r="GI215" s="252"/>
      <c r="GJ215" s="252"/>
      <c r="GK215" s="252"/>
      <c r="GL215" s="252"/>
      <c r="GM215" s="252"/>
      <c r="GN215" s="252"/>
      <c r="GO215" s="252"/>
      <c r="GP215" s="252"/>
      <c r="GQ215" s="252"/>
      <c r="GR215" s="252"/>
      <c r="GS215" s="252"/>
      <c r="GT215" s="252"/>
      <c r="GU215" s="252"/>
      <c r="GV215" s="252"/>
      <c r="GW215" s="252"/>
      <c r="GX215" s="252"/>
      <c r="GY215" s="252"/>
      <c r="GZ215" s="252"/>
      <c r="HA215" s="252"/>
      <c r="HB215" s="252"/>
      <c r="HC215" s="252"/>
      <c r="HD215" s="252"/>
      <c r="HE215" s="252"/>
      <c r="HF215" s="252"/>
      <c r="HG215" s="252"/>
      <c r="HH215" s="252"/>
    </row>
    <row r="216" spans="1:216" s="272" customFormat="1">
      <c r="A216" s="252"/>
      <c r="B216" s="288"/>
      <c r="C216" s="289"/>
      <c r="D216" s="289"/>
      <c r="E216" s="289"/>
      <c r="F216" s="290"/>
      <c r="G216" s="290"/>
      <c r="H216" s="290"/>
      <c r="I216" s="290"/>
      <c r="J216" s="290"/>
      <c r="K216" s="291"/>
      <c r="L216" s="291"/>
      <c r="M216" s="291"/>
      <c r="N216" s="291"/>
      <c r="O216" s="291"/>
      <c r="P216" s="252"/>
      <c r="Q216" s="252"/>
      <c r="R216" s="252"/>
      <c r="S216" s="252"/>
      <c r="T216" s="252"/>
      <c r="U216" s="252"/>
      <c r="V216" s="252"/>
      <c r="W216" s="252"/>
      <c r="X216" s="252"/>
      <c r="Y216" s="252"/>
      <c r="Z216" s="252"/>
      <c r="AA216" s="252"/>
      <c r="AB216" s="252"/>
      <c r="AC216" s="252"/>
      <c r="AD216" s="252"/>
      <c r="AE216" s="252"/>
      <c r="AF216" s="252"/>
      <c r="AG216" s="252"/>
      <c r="AH216" s="252"/>
      <c r="AI216" s="252"/>
      <c r="AJ216" s="252"/>
      <c r="AK216" s="252"/>
      <c r="AL216" s="252"/>
      <c r="AM216" s="252"/>
      <c r="AN216" s="252"/>
      <c r="AO216" s="252"/>
      <c r="AP216" s="252"/>
      <c r="AQ216" s="252"/>
      <c r="AR216" s="252"/>
      <c r="AS216" s="252"/>
      <c r="AT216" s="252"/>
      <c r="AU216" s="252"/>
      <c r="AV216" s="252"/>
      <c r="AW216" s="252"/>
      <c r="AX216" s="252"/>
      <c r="AY216" s="252"/>
      <c r="AZ216" s="252"/>
      <c r="BA216" s="252"/>
      <c r="BB216" s="252"/>
      <c r="BC216" s="252"/>
      <c r="BD216" s="252"/>
      <c r="BE216" s="252"/>
      <c r="BF216" s="252"/>
      <c r="BG216" s="252"/>
      <c r="BH216" s="252"/>
      <c r="BI216" s="252"/>
      <c r="BJ216" s="252"/>
      <c r="BK216" s="252"/>
      <c r="BL216" s="252"/>
      <c r="BM216" s="252"/>
      <c r="BN216" s="252"/>
      <c r="BO216" s="252"/>
      <c r="BP216" s="252"/>
      <c r="BQ216" s="252"/>
      <c r="BR216" s="252"/>
      <c r="BS216" s="252"/>
      <c r="BT216" s="252"/>
      <c r="BU216" s="252"/>
      <c r="BV216" s="252"/>
      <c r="BW216" s="252"/>
      <c r="BX216" s="252"/>
      <c r="BY216" s="252"/>
      <c r="BZ216" s="252"/>
      <c r="CA216" s="252"/>
      <c r="CB216" s="252"/>
      <c r="CC216" s="252"/>
      <c r="CD216" s="252"/>
      <c r="CE216" s="252"/>
      <c r="CF216" s="252"/>
      <c r="CG216" s="252"/>
      <c r="CH216" s="252"/>
      <c r="CI216" s="252"/>
      <c r="CJ216" s="252"/>
      <c r="CK216" s="252"/>
      <c r="CL216" s="252"/>
      <c r="CM216" s="252"/>
      <c r="CN216" s="252"/>
      <c r="CO216" s="252"/>
      <c r="CP216" s="252"/>
      <c r="CQ216" s="252"/>
      <c r="CR216" s="252"/>
      <c r="CS216" s="252"/>
      <c r="CT216" s="252"/>
      <c r="CU216" s="252"/>
      <c r="CV216" s="252"/>
      <c r="CW216" s="252"/>
      <c r="CX216" s="252"/>
      <c r="CY216" s="252"/>
      <c r="CZ216" s="252"/>
      <c r="DA216" s="252"/>
      <c r="DB216" s="252"/>
      <c r="DC216" s="252"/>
      <c r="DD216" s="252"/>
      <c r="DE216" s="252"/>
      <c r="DF216" s="252"/>
      <c r="DG216" s="252"/>
      <c r="DH216" s="252"/>
      <c r="DI216" s="252"/>
      <c r="DJ216" s="252"/>
      <c r="DK216" s="252"/>
      <c r="DL216" s="252"/>
      <c r="DM216" s="252"/>
      <c r="DN216" s="252"/>
      <c r="DO216" s="252"/>
      <c r="DP216" s="252"/>
      <c r="DQ216" s="252"/>
      <c r="DR216" s="252"/>
      <c r="DS216" s="252"/>
      <c r="DT216" s="252"/>
      <c r="DU216" s="252"/>
      <c r="DV216" s="252"/>
      <c r="DW216" s="252"/>
      <c r="DX216" s="252"/>
      <c r="DY216" s="252"/>
      <c r="DZ216" s="252"/>
      <c r="EA216" s="252"/>
      <c r="EB216" s="252"/>
      <c r="EC216" s="252"/>
      <c r="ED216" s="252"/>
      <c r="EE216" s="252"/>
      <c r="EF216" s="252"/>
      <c r="EG216" s="252"/>
      <c r="EH216" s="252"/>
      <c r="EI216" s="252"/>
      <c r="EJ216" s="252"/>
      <c r="EK216" s="252"/>
      <c r="EL216" s="252"/>
      <c r="EM216" s="252"/>
      <c r="EN216" s="252"/>
      <c r="EO216" s="252"/>
      <c r="EP216" s="252"/>
      <c r="EQ216" s="252"/>
      <c r="ER216" s="252"/>
      <c r="ES216" s="252"/>
      <c r="ET216" s="252"/>
      <c r="EU216" s="252"/>
      <c r="EV216" s="252"/>
      <c r="EW216" s="252"/>
      <c r="EX216" s="252"/>
      <c r="EY216" s="252"/>
      <c r="EZ216" s="252"/>
      <c r="FA216" s="252"/>
      <c r="FB216" s="252"/>
      <c r="FC216" s="252"/>
      <c r="FD216" s="252"/>
      <c r="FE216" s="252"/>
      <c r="FF216" s="252"/>
      <c r="FG216" s="252"/>
      <c r="FH216" s="252"/>
      <c r="FI216" s="252"/>
      <c r="FJ216" s="252"/>
      <c r="FK216" s="252"/>
      <c r="FL216" s="252"/>
      <c r="FM216" s="252"/>
      <c r="FN216" s="252"/>
      <c r="FO216" s="252"/>
      <c r="FP216" s="252"/>
      <c r="FQ216" s="252"/>
      <c r="FR216" s="252"/>
      <c r="FS216" s="252"/>
      <c r="FT216" s="252"/>
      <c r="FU216" s="252"/>
      <c r="FV216" s="252"/>
      <c r="FW216" s="252"/>
      <c r="FX216" s="252"/>
      <c r="FY216" s="252"/>
      <c r="FZ216" s="252"/>
      <c r="GA216" s="252"/>
      <c r="GB216" s="252"/>
      <c r="GC216" s="252"/>
      <c r="GD216" s="252"/>
      <c r="GE216" s="252"/>
      <c r="GF216" s="252"/>
      <c r="GG216" s="252"/>
      <c r="GH216" s="252"/>
      <c r="GI216" s="252"/>
      <c r="GJ216" s="252"/>
      <c r="GK216" s="252"/>
      <c r="GL216" s="252"/>
      <c r="GM216" s="252"/>
      <c r="GN216" s="252"/>
      <c r="GO216" s="252"/>
      <c r="GP216" s="252"/>
      <c r="GQ216" s="252"/>
      <c r="GR216" s="252"/>
      <c r="GS216" s="252"/>
      <c r="GT216" s="252"/>
      <c r="GU216" s="252"/>
      <c r="GV216" s="252"/>
      <c r="GW216" s="252"/>
      <c r="GX216" s="252"/>
      <c r="GY216" s="252"/>
      <c r="GZ216" s="252"/>
      <c r="HA216" s="252"/>
      <c r="HB216" s="252"/>
      <c r="HC216" s="252"/>
      <c r="HD216" s="252"/>
      <c r="HE216" s="252"/>
      <c r="HF216" s="252"/>
      <c r="HG216" s="252"/>
      <c r="HH216" s="252"/>
    </row>
    <row r="217" spans="1:216" s="272" customFormat="1">
      <c r="A217" s="252"/>
      <c r="B217" s="288"/>
      <c r="C217" s="289"/>
      <c r="D217" s="289"/>
      <c r="E217" s="289"/>
      <c r="F217" s="290"/>
      <c r="G217" s="290"/>
      <c r="H217" s="290"/>
      <c r="I217" s="290"/>
      <c r="J217" s="290"/>
      <c r="K217" s="291"/>
      <c r="L217" s="291"/>
      <c r="M217" s="291"/>
      <c r="N217" s="291"/>
      <c r="O217" s="291"/>
      <c r="P217" s="252"/>
      <c r="Q217" s="252"/>
      <c r="R217" s="252"/>
      <c r="S217" s="252"/>
      <c r="T217" s="252"/>
      <c r="U217" s="252"/>
      <c r="V217" s="252"/>
      <c r="W217" s="252"/>
      <c r="X217" s="252"/>
      <c r="Y217" s="252"/>
      <c r="Z217" s="252"/>
      <c r="AA217" s="25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c r="BC217" s="252"/>
      <c r="BD217" s="252"/>
      <c r="BE217" s="252"/>
      <c r="BF217" s="252"/>
      <c r="BG217" s="252"/>
      <c r="BH217" s="252"/>
      <c r="BI217" s="252"/>
      <c r="BJ217" s="252"/>
      <c r="BK217" s="252"/>
      <c r="BL217" s="252"/>
      <c r="BM217" s="252"/>
      <c r="BN217" s="252"/>
      <c r="BO217" s="252"/>
      <c r="BP217" s="252"/>
      <c r="BQ217" s="252"/>
      <c r="BR217" s="252"/>
      <c r="BS217" s="252"/>
      <c r="BT217" s="252"/>
      <c r="BU217" s="252"/>
      <c r="BV217" s="252"/>
      <c r="BW217" s="252"/>
      <c r="BX217" s="252"/>
      <c r="BY217" s="252"/>
      <c r="BZ217" s="252"/>
      <c r="CA217" s="252"/>
      <c r="CB217" s="252"/>
      <c r="CC217" s="252"/>
      <c r="CD217" s="252"/>
      <c r="CE217" s="252"/>
      <c r="CF217" s="252"/>
      <c r="CG217" s="252"/>
      <c r="CH217" s="252"/>
      <c r="CI217" s="252"/>
      <c r="CJ217" s="252"/>
      <c r="CK217" s="252"/>
      <c r="CL217" s="252"/>
      <c r="CM217" s="252"/>
      <c r="CN217" s="252"/>
      <c r="CO217" s="252"/>
      <c r="CP217" s="252"/>
      <c r="CQ217" s="252"/>
      <c r="CR217" s="252"/>
      <c r="CS217" s="252"/>
      <c r="CT217" s="252"/>
      <c r="CU217" s="252"/>
      <c r="CV217" s="252"/>
      <c r="CW217" s="252"/>
      <c r="CX217" s="252"/>
      <c r="CY217" s="252"/>
      <c r="CZ217" s="252"/>
      <c r="DA217" s="252"/>
      <c r="DB217" s="252"/>
      <c r="DC217" s="252"/>
      <c r="DD217" s="252"/>
      <c r="DE217" s="252"/>
      <c r="DF217" s="252"/>
      <c r="DG217" s="252"/>
      <c r="DH217" s="252"/>
      <c r="DI217" s="252"/>
      <c r="DJ217" s="252"/>
      <c r="DK217" s="252"/>
      <c r="DL217" s="252"/>
      <c r="DM217" s="252"/>
      <c r="DN217" s="252"/>
      <c r="DO217" s="252"/>
      <c r="DP217" s="252"/>
      <c r="DQ217" s="252"/>
      <c r="DR217" s="252"/>
      <c r="DS217" s="252"/>
      <c r="DT217" s="252"/>
      <c r="DU217" s="252"/>
      <c r="DV217" s="252"/>
      <c r="DW217" s="252"/>
      <c r="DX217" s="252"/>
      <c r="DY217" s="252"/>
      <c r="DZ217" s="252"/>
      <c r="EA217" s="252"/>
      <c r="EB217" s="252"/>
      <c r="EC217" s="252"/>
      <c r="ED217" s="252"/>
      <c r="EE217" s="252"/>
      <c r="EF217" s="252"/>
      <c r="EG217" s="252"/>
      <c r="EH217" s="252"/>
      <c r="EI217" s="252"/>
      <c r="EJ217" s="252"/>
      <c r="EK217" s="252"/>
      <c r="EL217" s="252"/>
      <c r="EM217" s="252"/>
      <c r="EN217" s="252"/>
      <c r="EO217" s="252"/>
      <c r="EP217" s="252"/>
      <c r="EQ217" s="252"/>
      <c r="ER217" s="252"/>
      <c r="ES217" s="252"/>
      <c r="ET217" s="252"/>
      <c r="EU217" s="252"/>
      <c r="EV217" s="252"/>
      <c r="EW217" s="252"/>
      <c r="EX217" s="252"/>
      <c r="EY217" s="252"/>
      <c r="EZ217" s="252"/>
      <c r="FA217" s="252"/>
      <c r="FB217" s="252"/>
      <c r="FC217" s="252"/>
      <c r="FD217" s="252"/>
      <c r="FE217" s="252"/>
      <c r="FF217" s="252"/>
      <c r="FG217" s="252"/>
      <c r="FH217" s="252"/>
      <c r="FI217" s="252"/>
      <c r="FJ217" s="252"/>
      <c r="FK217" s="252"/>
      <c r="FL217" s="252"/>
      <c r="FM217" s="252"/>
      <c r="FN217" s="252"/>
      <c r="FO217" s="252"/>
      <c r="FP217" s="252"/>
      <c r="FQ217" s="252"/>
      <c r="FR217" s="252"/>
      <c r="FS217" s="252"/>
      <c r="FT217" s="252"/>
      <c r="FU217" s="252"/>
      <c r="FV217" s="252"/>
      <c r="FW217" s="252"/>
      <c r="FX217" s="252"/>
      <c r="FY217" s="252"/>
      <c r="FZ217" s="252"/>
      <c r="GA217" s="252"/>
      <c r="GB217" s="252"/>
      <c r="GC217" s="252"/>
      <c r="GD217" s="252"/>
      <c r="GE217" s="252"/>
      <c r="GF217" s="252"/>
      <c r="GG217" s="252"/>
      <c r="GH217" s="252"/>
      <c r="GI217" s="252"/>
      <c r="GJ217" s="252"/>
      <c r="GK217" s="252"/>
      <c r="GL217" s="252"/>
      <c r="GM217" s="252"/>
      <c r="GN217" s="252"/>
      <c r="GO217" s="252"/>
      <c r="GP217" s="252"/>
      <c r="GQ217" s="252"/>
      <c r="GR217" s="252"/>
      <c r="GS217" s="252"/>
      <c r="GT217" s="252"/>
      <c r="GU217" s="252"/>
      <c r="GV217" s="252"/>
      <c r="GW217" s="252"/>
      <c r="GX217" s="252"/>
      <c r="GY217" s="252"/>
      <c r="GZ217" s="252"/>
      <c r="HA217" s="252"/>
      <c r="HB217" s="252"/>
      <c r="HC217" s="252"/>
      <c r="HD217" s="252"/>
      <c r="HE217" s="252"/>
      <c r="HF217" s="252"/>
      <c r="HG217" s="252"/>
      <c r="HH217" s="252"/>
    </row>
    <row r="218" spans="1:216" s="272" customFormat="1">
      <c r="A218" s="252"/>
      <c r="B218" s="288"/>
      <c r="C218" s="289"/>
      <c r="D218" s="289"/>
      <c r="E218" s="289"/>
      <c r="F218" s="290"/>
      <c r="G218" s="290"/>
      <c r="H218" s="290"/>
      <c r="I218" s="290"/>
      <c r="J218" s="290"/>
      <c r="K218" s="291"/>
      <c r="L218" s="291"/>
      <c r="M218" s="291"/>
      <c r="N218" s="291"/>
      <c r="O218" s="291"/>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AK218" s="252"/>
      <c r="AL218" s="252"/>
      <c r="AM218" s="252"/>
      <c r="AN218" s="252"/>
      <c r="AO218" s="252"/>
      <c r="AP218" s="252"/>
      <c r="AQ218" s="252"/>
      <c r="AR218" s="252"/>
      <c r="AS218" s="252"/>
      <c r="AT218" s="252"/>
      <c r="AU218" s="252"/>
      <c r="AV218" s="252"/>
      <c r="AW218" s="252"/>
      <c r="AX218" s="252"/>
      <c r="AY218" s="252"/>
      <c r="AZ218" s="252"/>
      <c r="BA218" s="252"/>
      <c r="BB218" s="252"/>
      <c r="BC218" s="252"/>
      <c r="BD218" s="252"/>
      <c r="BE218" s="252"/>
      <c r="BF218" s="252"/>
      <c r="BG218" s="252"/>
      <c r="BH218" s="252"/>
      <c r="BI218" s="252"/>
      <c r="BJ218" s="252"/>
      <c r="BK218" s="252"/>
      <c r="BL218" s="252"/>
      <c r="BM218" s="252"/>
      <c r="BN218" s="252"/>
      <c r="BO218" s="252"/>
      <c r="BP218" s="252"/>
      <c r="BQ218" s="252"/>
      <c r="BR218" s="252"/>
      <c r="BS218" s="252"/>
      <c r="BT218" s="252"/>
      <c r="BU218" s="252"/>
      <c r="BV218" s="252"/>
      <c r="BW218" s="252"/>
      <c r="BX218" s="252"/>
      <c r="BY218" s="252"/>
      <c r="BZ218" s="252"/>
      <c r="CA218" s="252"/>
      <c r="CB218" s="252"/>
      <c r="CC218" s="252"/>
      <c r="CD218" s="252"/>
      <c r="CE218" s="252"/>
      <c r="CF218" s="252"/>
      <c r="CG218" s="252"/>
      <c r="CH218" s="252"/>
      <c r="CI218" s="252"/>
      <c r="CJ218" s="252"/>
      <c r="CK218" s="252"/>
      <c r="CL218" s="252"/>
      <c r="CM218" s="252"/>
      <c r="CN218" s="252"/>
      <c r="CO218" s="252"/>
      <c r="CP218" s="252"/>
      <c r="CQ218" s="252"/>
      <c r="CR218" s="252"/>
      <c r="CS218" s="252"/>
      <c r="CT218" s="252"/>
      <c r="CU218" s="252"/>
      <c r="CV218" s="252"/>
      <c r="CW218" s="252"/>
      <c r="CX218" s="252"/>
      <c r="CY218" s="252"/>
      <c r="CZ218" s="252"/>
      <c r="DA218" s="252"/>
      <c r="DB218" s="252"/>
      <c r="DC218" s="252"/>
      <c r="DD218" s="252"/>
      <c r="DE218" s="252"/>
      <c r="DF218" s="252"/>
      <c r="DG218" s="252"/>
      <c r="DH218" s="252"/>
      <c r="DI218" s="252"/>
      <c r="DJ218" s="252"/>
      <c r="DK218" s="252"/>
      <c r="DL218" s="252"/>
      <c r="DM218" s="252"/>
      <c r="DN218" s="252"/>
      <c r="DO218" s="252"/>
      <c r="DP218" s="252"/>
      <c r="DQ218" s="252"/>
      <c r="DR218" s="252"/>
      <c r="DS218" s="252"/>
      <c r="DT218" s="252"/>
      <c r="DU218" s="252"/>
      <c r="DV218" s="252"/>
      <c r="DW218" s="252"/>
      <c r="DX218" s="252"/>
      <c r="DY218" s="252"/>
      <c r="DZ218" s="252"/>
      <c r="EA218" s="252"/>
      <c r="EB218" s="252"/>
      <c r="EC218" s="252"/>
      <c r="ED218" s="252"/>
      <c r="EE218" s="252"/>
      <c r="EF218" s="252"/>
      <c r="EG218" s="252"/>
      <c r="EH218" s="252"/>
      <c r="EI218" s="252"/>
      <c r="EJ218" s="252"/>
      <c r="EK218" s="252"/>
      <c r="EL218" s="252"/>
      <c r="EM218" s="252"/>
      <c r="EN218" s="252"/>
      <c r="EO218" s="252"/>
      <c r="EP218" s="252"/>
      <c r="EQ218" s="252"/>
      <c r="ER218" s="252"/>
      <c r="ES218" s="252"/>
      <c r="ET218" s="252"/>
      <c r="EU218" s="252"/>
      <c r="EV218" s="252"/>
      <c r="EW218" s="252"/>
      <c r="EX218" s="252"/>
      <c r="EY218" s="252"/>
      <c r="EZ218" s="252"/>
      <c r="FA218" s="252"/>
      <c r="FB218" s="252"/>
      <c r="FC218" s="252"/>
      <c r="FD218" s="252"/>
      <c r="FE218" s="252"/>
      <c r="FF218" s="252"/>
      <c r="FG218" s="252"/>
      <c r="FH218" s="252"/>
      <c r="FI218" s="252"/>
      <c r="FJ218" s="252"/>
      <c r="FK218" s="252"/>
      <c r="FL218" s="252"/>
      <c r="FM218" s="252"/>
      <c r="FN218" s="252"/>
      <c r="FO218" s="252"/>
      <c r="FP218" s="252"/>
      <c r="FQ218" s="252"/>
      <c r="FR218" s="252"/>
      <c r="FS218" s="252"/>
      <c r="FT218" s="252"/>
      <c r="FU218" s="252"/>
      <c r="FV218" s="252"/>
      <c r="FW218" s="252"/>
      <c r="FX218" s="252"/>
      <c r="FY218" s="252"/>
      <c r="FZ218" s="252"/>
      <c r="GA218" s="252"/>
      <c r="GB218" s="252"/>
      <c r="GC218" s="252"/>
      <c r="GD218" s="252"/>
      <c r="GE218" s="252"/>
      <c r="GF218" s="252"/>
      <c r="GG218" s="252"/>
      <c r="GH218" s="252"/>
      <c r="GI218" s="252"/>
      <c r="GJ218" s="252"/>
      <c r="GK218" s="252"/>
      <c r="GL218" s="252"/>
      <c r="GM218" s="252"/>
      <c r="GN218" s="252"/>
      <c r="GO218" s="252"/>
      <c r="GP218" s="252"/>
      <c r="GQ218" s="252"/>
      <c r="GR218" s="252"/>
      <c r="GS218" s="252"/>
      <c r="GT218" s="252"/>
      <c r="GU218" s="252"/>
      <c r="GV218" s="252"/>
      <c r="GW218" s="252"/>
      <c r="GX218" s="252"/>
      <c r="GY218" s="252"/>
      <c r="GZ218" s="252"/>
      <c r="HA218" s="252"/>
      <c r="HB218" s="252"/>
      <c r="HC218" s="252"/>
      <c r="HD218" s="252"/>
      <c r="HE218" s="252"/>
      <c r="HF218" s="252"/>
      <c r="HG218" s="252"/>
      <c r="HH218" s="252"/>
    </row>
    <row r="219" spans="1:216" s="272" customFormat="1">
      <c r="A219" s="252"/>
      <c r="B219" s="288"/>
      <c r="C219" s="289"/>
      <c r="D219" s="289"/>
      <c r="E219" s="289"/>
      <c r="F219" s="290"/>
      <c r="G219" s="290"/>
      <c r="H219" s="290"/>
      <c r="I219" s="290"/>
      <c r="J219" s="290"/>
      <c r="K219" s="291"/>
      <c r="L219" s="291"/>
      <c r="M219" s="291"/>
      <c r="N219" s="291"/>
      <c r="O219" s="291"/>
      <c r="P219" s="252"/>
      <c r="Q219" s="252"/>
      <c r="R219" s="252"/>
      <c r="S219" s="252"/>
      <c r="T219" s="252"/>
      <c r="U219" s="252"/>
      <c r="V219" s="252"/>
      <c r="W219" s="252"/>
      <c r="X219" s="252"/>
      <c r="Y219" s="252"/>
      <c r="Z219" s="252"/>
      <c r="AA219" s="252"/>
      <c r="AB219" s="252"/>
      <c r="AC219" s="252"/>
      <c r="AD219" s="252"/>
      <c r="AE219" s="252"/>
      <c r="AF219" s="252"/>
      <c r="AG219" s="252"/>
      <c r="AH219" s="252"/>
      <c r="AI219" s="252"/>
      <c r="AJ219" s="252"/>
      <c r="AK219" s="252"/>
      <c r="AL219" s="252"/>
      <c r="AM219" s="252"/>
      <c r="AN219" s="252"/>
      <c r="AO219" s="252"/>
      <c r="AP219" s="252"/>
      <c r="AQ219" s="252"/>
      <c r="AR219" s="252"/>
      <c r="AS219" s="252"/>
      <c r="AT219" s="252"/>
      <c r="AU219" s="252"/>
      <c r="AV219" s="252"/>
      <c r="AW219" s="252"/>
      <c r="AX219" s="252"/>
      <c r="AY219" s="252"/>
      <c r="AZ219" s="252"/>
      <c r="BA219" s="252"/>
      <c r="BB219" s="252"/>
      <c r="BC219" s="252"/>
      <c r="BD219" s="252"/>
      <c r="BE219" s="252"/>
      <c r="BF219" s="252"/>
      <c r="BG219" s="252"/>
      <c r="BH219" s="252"/>
      <c r="BI219" s="252"/>
      <c r="BJ219" s="252"/>
      <c r="BK219" s="252"/>
      <c r="BL219" s="252"/>
      <c r="BM219" s="252"/>
      <c r="BN219" s="252"/>
      <c r="BO219" s="252"/>
      <c r="BP219" s="252"/>
      <c r="BQ219" s="252"/>
      <c r="BR219" s="252"/>
      <c r="BS219" s="252"/>
      <c r="BT219" s="252"/>
      <c r="BU219" s="252"/>
      <c r="BV219" s="252"/>
      <c r="BW219" s="252"/>
      <c r="BX219" s="252"/>
      <c r="BY219" s="252"/>
      <c r="BZ219" s="252"/>
      <c r="CA219" s="252"/>
      <c r="CB219" s="252"/>
      <c r="CC219" s="252"/>
      <c r="CD219" s="252"/>
      <c r="CE219" s="252"/>
      <c r="CF219" s="252"/>
      <c r="CG219" s="252"/>
      <c r="CH219" s="252"/>
      <c r="CI219" s="252"/>
      <c r="CJ219" s="252"/>
      <c r="CK219" s="252"/>
      <c r="CL219" s="252"/>
      <c r="CM219" s="252"/>
      <c r="CN219" s="252"/>
      <c r="CO219" s="252"/>
      <c r="CP219" s="252"/>
      <c r="CQ219" s="252"/>
      <c r="CR219" s="252"/>
      <c r="CS219" s="252"/>
      <c r="CT219" s="252"/>
      <c r="CU219" s="252"/>
      <c r="CV219" s="252"/>
      <c r="CW219" s="252"/>
      <c r="CX219" s="252"/>
      <c r="CY219" s="252"/>
      <c r="CZ219" s="252"/>
      <c r="DA219" s="252"/>
      <c r="DB219" s="252"/>
      <c r="DC219" s="252"/>
      <c r="DD219" s="252"/>
      <c r="DE219" s="252"/>
      <c r="DF219" s="252"/>
      <c r="DG219" s="252"/>
      <c r="DH219" s="252"/>
      <c r="DI219" s="252"/>
      <c r="DJ219" s="252"/>
      <c r="DK219" s="252"/>
      <c r="DL219" s="252"/>
      <c r="DM219" s="252"/>
      <c r="DN219" s="252"/>
      <c r="DO219" s="252"/>
      <c r="DP219" s="252"/>
      <c r="DQ219" s="252"/>
      <c r="DR219" s="252"/>
      <c r="DS219" s="252"/>
      <c r="DT219" s="252"/>
      <c r="DU219" s="252"/>
      <c r="DV219" s="252"/>
      <c r="DW219" s="252"/>
      <c r="DX219" s="252"/>
      <c r="DY219" s="252"/>
      <c r="DZ219" s="252"/>
      <c r="EA219" s="252"/>
      <c r="EB219" s="252"/>
      <c r="EC219" s="252"/>
      <c r="ED219" s="252"/>
      <c r="EE219" s="252"/>
      <c r="EF219" s="252"/>
      <c r="EG219" s="252"/>
      <c r="EH219" s="252"/>
      <c r="EI219" s="252"/>
      <c r="EJ219" s="252"/>
      <c r="EK219" s="252"/>
      <c r="EL219" s="252"/>
      <c r="EM219" s="252"/>
      <c r="EN219" s="252"/>
      <c r="EO219" s="252"/>
      <c r="EP219" s="252"/>
      <c r="EQ219" s="252"/>
      <c r="ER219" s="252"/>
      <c r="ES219" s="252"/>
      <c r="ET219" s="252"/>
      <c r="EU219" s="252"/>
      <c r="EV219" s="252"/>
      <c r="EW219" s="252"/>
      <c r="EX219" s="252"/>
      <c r="EY219" s="252"/>
      <c r="EZ219" s="252"/>
      <c r="FA219" s="252"/>
      <c r="FB219" s="252"/>
      <c r="FC219" s="252"/>
      <c r="FD219" s="252"/>
      <c r="FE219" s="252"/>
      <c r="FF219" s="252"/>
      <c r="FG219" s="252"/>
      <c r="FH219" s="252"/>
      <c r="FI219" s="252"/>
      <c r="FJ219" s="252"/>
      <c r="FK219" s="252"/>
      <c r="FL219" s="252"/>
      <c r="FM219" s="252"/>
      <c r="FN219" s="252"/>
      <c r="FO219" s="252"/>
      <c r="FP219" s="252"/>
      <c r="FQ219" s="252"/>
      <c r="FR219" s="252"/>
      <c r="FS219" s="252"/>
      <c r="FT219" s="252"/>
      <c r="FU219" s="252"/>
      <c r="FV219" s="252"/>
      <c r="FW219" s="252"/>
      <c r="FX219" s="252"/>
      <c r="FY219" s="252"/>
      <c r="FZ219" s="252"/>
      <c r="GA219" s="252"/>
      <c r="GB219" s="252"/>
      <c r="GC219" s="252"/>
      <c r="GD219" s="252"/>
      <c r="GE219" s="252"/>
      <c r="GF219" s="252"/>
      <c r="GG219" s="252"/>
      <c r="GH219" s="252"/>
      <c r="GI219" s="252"/>
      <c r="GJ219" s="252"/>
      <c r="GK219" s="252"/>
      <c r="GL219" s="252"/>
      <c r="GM219" s="252"/>
      <c r="GN219" s="252"/>
      <c r="GO219" s="252"/>
      <c r="GP219" s="252"/>
      <c r="GQ219" s="252"/>
      <c r="GR219" s="252"/>
      <c r="GS219" s="252"/>
      <c r="GT219" s="252"/>
      <c r="GU219" s="252"/>
      <c r="GV219" s="252"/>
      <c r="GW219" s="252"/>
      <c r="GX219" s="252"/>
      <c r="GY219" s="252"/>
      <c r="GZ219" s="252"/>
      <c r="HA219" s="252"/>
      <c r="HB219" s="252"/>
      <c r="HC219" s="252"/>
      <c r="HD219" s="252"/>
      <c r="HE219" s="252"/>
      <c r="HF219" s="252"/>
      <c r="HG219" s="252"/>
      <c r="HH219" s="252"/>
    </row>
    <row r="220" spans="1:216" s="272" customFormat="1">
      <c r="A220" s="252"/>
      <c r="B220" s="288"/>
      <c r="C220" s="289"/>
      <c r="D220" s="289"/>
      <c r="E220" s="289"/>
      <c r="F220" s="290"/>
      <c r="G220" s="290"/>
      <c r="H220" s="290"/>
      <c r="I220" s="290"/>
      <c r="J220" s="290"/>
      <c r="K220" s="291"/>
      <c r="L220" s="291"/>
      <c r="M220" s="291"/>
      <c r="N220" s="291"/>
      <c r="O220" s="291"/>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AK220" s="252"/>
      <c r="AL220" s="252"/>
      <c r="AM220" s="252"/>
      <c r="AN220" s="252"/>
      <c r="AO220" s="252"/>
      <c r="AP220" s="252"/>
      <c r="AQ220" s="252"/>
      <c r="AR220" s="252"/>
      <c r="AS220" s="252"/>
      <c r="AT220" s="252"/>
      <c r="AU220" s="252"/>
      <c r="AV220" s="252"/>
      <c r="AW220" s="252"/>
      <c r="AX220" s="252"/>
      <c r="AY220" s="252"/>
      <c r="AZ220" s="252"/>
      <c r="BA220" s="252"/>
      <c r="BB220" s="252"/>
      <c r="BC220" s="252"/>
      <c r="BD220" s="252"/>
      <c r="BE220" s="252"/>
      <c r="BF220" s="252"/>
      <c r="BG220" s="252"/>
      <c r="BH220" s="252"/>
      <c r="BI220" s="252"/>
      <c r="BJ220" s="252"/>
      <c r="BK220" s="252"/>
      <c r="BL220" s="252"/>
      <c r="BM220" s="252"/>
      <c r="BN220" s="252"/>
      <c r="BO220" s="252"/>
      <c r="BP220" s="252"/>
      <c r="BQ220" s="252"/>
      <c r="BR220" s="252"/>
      <c r="BS220" s="252"/>
      <c r="BT220" s="252"/>
      <c r="BU220" s="252"/>
      <c r="BV220" s="252"/>
      <c r="BW220" s="252"/>
      <c r="BX220" s="252"/>
      <c r="BY220" s="252"/>
      <c r="BZ220" s="252"/>
      <c r="CA220" s="252"/>
      <c r="CB220" s="252"/>
      <c r="CC220" s="252"/>
      <c r="CD220" s="252"/>
      <c r="CE220" s="252"/>
      <c r="CF220" s="252"/>
      <c r="CG220" s="252"/>
      <c r="CH220" s="252"/>
      <c r="CI220" s="252"/>
      <c r="CJ220" s="252"/>
      <c r="CK220" s="252"/>
      <c r="CL220" s="252"/>
      <c r="CM220" s="252"/>
      <c r="CN220" s="252"/>
      <c r="CO220" s="252"/>
      <c r="CP220" s="252"/>
      <c r="CQ220" s="252"/>
      <c r="CR220" s="252"/>
      <c r="CS220" s="252"/>
      <c r="CT220" s="252"/>
      <c r="CU220" s="252"/>
      <c r="CV220" s="252"/>
      <c r="CW220" s="252"/>
      <c r="CX220" s="252"/>
      <c r="CY220" s="252"/>
      <c r="CZ220" s="252"/>
      <c r="DA220" s="252"/>
      <c r="DB220" s="252"/>
      <c r="DC220" s="252"/>
      <c r="DD220" s="252"/>
      <c r="DE220" s="252"/>
      <c r="DF220" s="252"/>
      <c r="DG220" s="252"/>
      <c r="DH220" s="252"/>
      <c r="DI220" s="252"/>
      <c r="DJ220" s="252"/>
      <c r="DK220" s="252"/>
      <c r="DL220" s="252"/>
      <c r="DM220" s="252"/>
      <c r="DN220" s="252"/>
      <c r="DO220" s="252"/>
      <c r="DP220" s="252"/>
      <c r="DQ220" s="252"/>
      <c r="DR220" s="252"/>
      <c r="DS220" s="252"/>
      <c r="DT220" s="252"/>
      <c r="DU220" s="252"/>
      <c r="DV220" s="252"/>
      <c r="DW220" s="252"/>
      <c r="DX220" s="252"/>
      <c r="DY220" s="252"/>
      <c r="DZ220" s="252"/>
      <c r="EA220" s="252"/>
      <c r="EB220" s="252"/>
      <c r="EC220" s="252"/>
      <c r="ED220" s="252"/>
      <c r="EE220" s="252"/>
      <c r="EF220" s="252"/>
      <c r="EG220" s="252"/>
      <c r="EH220" s="252"/>
      <c r="EI220" s="252"/>
      <c r="EJ220" s="252"/>
      <c r="EK220" s="252"/>
      <c r="EL220" s="252"/>
      <c r="EM220" s="252"/>
      <c r="EN220" s="252"/>
      <c r="EO220" s="252"/>
      <c r="EP220" s="252"/>
      <c r="EQ220" s="252"/>
      <c r="ER220" s="252"/>
      <c r="ES220" s="252"/>
      <c r="ET220" s="252"/>
      <c r="EU220" s="252"/>
      <c r="EV220" s="252"/>
      <c r="EW220" s="252"/>
      <c r="EX220" s="252"/>
      <c r="EY220" s="252"/>
      <c r="EZ220" s="252"/>
      <c r="FA220" s="252"/>
      <c r="FB220" s="252"/>
      <c r="FC220" s="252"/>
      <c r="FD220" s="252"/>
      <c r="FE220" s="252"/>
      <c r="FF220" s="252"/>
      <c r="FG220" s="252"/>
      <c r="FH220" s="252"/>
      <c r="FI220" s="252"/>
      <c r="FJ220" s="252"/>
      <c r="FK220" s="252"/>
      <c r="FL220" s="252"/>
      <c r="FM220" s="252"/>
      <c r="FN220" s="252"/>
      <c r="FO220" s="252"/>
      <c r="FP220" s="252"/>
      <c r="FQ220" s="252"/>
      <c r="FR220" s="252"/>
      <c r="FS220" s="252"/>
      <c r="FT220" s="252"/>
      <c r="FU220" s="252"/>
      <c r="FV220" s="252"/>
      <c r="FW220" s="252"/>
      <c r="FX220" s="252"/>
      <c r="FY220" s="252"/>
      <c r="FZ220" s="252"/>
      <c r="GA220" s="252"/>
      <c r="GB220" s="252"/>
      <c r="GC220" s="252"/>
      <c r="GD220" s="252"/>
      <c r="GE220" s="252"/>
      <c r="GF220" s="252"/>
      <c r="GG220" s="252"/>
      <c r="GH220" s="252"/>
      <c r="GI220" s="252"/>
      <c r="GJ220" s="252"/>
      <c r="GK220" s="252"/>
      <c r="GL220" s="252"/>
      <c r="GM220" s="252"/>
      <c r="GN220" s="252"/>
      <c r="GO220" s="252"/>
      <c r="GP220" s="252"/>
      <c r="GQ220" s="252"/>
      <c r="GR220" s="252"/>
      <c r="GS220" s="252"/>
      <c r="GT220" s="252"/>
      <c r="GU220" s="252"/>
      <c r="GV220" s="252"/>
      <c r="GW220" s="252"/>
      <c r="GX220" s="252"/>
      <c r="GY220" s="252"/>
      <c r="GZ220" s="252"/>
      <c r="HA220" s="252"/>
      <c r="HB220" s="252"/>
      <c r="HC220" s="252"/>
      <c r="HD220" s="252"/>
      <c r="HE220" s="252"/>
      <c r="HF220" s="252"/>
      <c r="HG220" s="252"/>
      <c r="HH220" s="252"/>
    </row>
    <row r="221" spans="1:216" s="272" customFormat="1">
      <c r="A221" s="252"/>
      <c r="B221" s="288"/>
      <c r="C221" s="289"/>
      <c r="D221" s="289"/>
      <c r="E221" s="289"/>
      <c r="F221" s="290"/>
      <c r="G221" s="290"/>
      <c r="H221" s="290"/>
      <c r="I221" s="290"/>
      <c r="J221" s="290"/>
      <c r="K221" s="291"/>
      <c r="L221" s="291"/>
      <c r="M221" s="291"/>
      <c r="N221" s="291"/>
      <c r="O221" s="291"/>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AK221" s="252"/>
      <c r="AL221" s="252"/>
      <c r="AM221" s="252"/>
      <c r="AN221" s="252"/>
      <c r="AO221" s="252"/>
      <c r="AP221" s="252"/>
      <c r="AQ221" s="252"/>
      <c r="AR221" s="252"/>
      <c r="AS221" s="252"/>
      <c r="AT221" s="252"/>
      <c r="AU221" s="252"/>
      <c r="AV221" s="252"/>
      <c r="AW221" s="252"/>
      <c r="AX221" s="252"/>
      <c r="AY221" s="252"/>
      <c r="AZ221" s="252"/>
      <c r="BA221" s="252"/>
      <c r="BB221" s="252"/>
      <c r="BC221" s="252"/>
      <c r="BD221" s="252"/>
      <c r="BE221" s="252"/>
      <c r="BF221" s="252"/>
      <c r="BG221" s="252"/>
      <c r="BH221" s="252"/>
      <c r="BI221" s="252"/>
      <c r="BJ221" s="252"/>
      <c r="BK221" s="252"/>
      <c r="BL221" s="252"/>
      <c r="BM221" s="252"/>
      <c r="BN221" s="252"/>
      <c r="BO221" s="252"/>
      <c r="BP221" s="252"/>
      <c r="BQ221" s="252"/>
      <c r="BR221" s="252"/>
      <c r="BS221" s="252"/>
      <c r="BT221" s="252"/>
      <c r="BU221" s="252"/>
      <c r="BV221" s="252"/>
      <c r="BW221" s="252"/>
      <c r="BX221" s="252"/>
      <c r="BY221" s="252"/>
      <c r="BZ221" s="252"/>
      <c r="CA221" s="252"/>
      <c r="CB221" s="252"/>
      <c r="CC221" s="252"/>
      <c r="CD221" s="252"/>
      <c r="CE221" s="252"/>
      <c r="CF221" s="252"/>
      <c r="CG221" s="252"/>
      <c r="CH221" s="252"/>
      <c r="CI221" s="252"/>
      <c r="CJ221" s="252"/>
      <c r="CK221" s="252"/>
      <c r="CL221" s="252"/>
      <c r="CM221" s="252"/>
      <c r="CN221" s="252"/>
      <c r="CO221" s="252"/>
      <c r="CP221" s="252"/>
      <c r="CQ221" s="252"/>
      <c r="CR221" s="252"/>
      <c r="CS221" s="252"/>
      <c r="CT221" s="252"/>
      <c r="CU221" s="252"/>
      <c r="CV221" s="252"/>
      <c r="CW221" s="252"/>
      <c r="CX221" s="252"/>
      <c r="CY221" s="252"/>
      <c r="CZ221" s="252"/>
      <c r="DA221" s="252"/>
      <c r="DB221" s="252"/>
      <c r="DC221" s="252"/>
      <c r="DD221" s="252"/>
      <c r="DE221" s="252"/>
      <c r="DF221" s="252"/>
      <c r="DG221" s="252"/>
      <c r="DH221" s="252"/>
      <c r="DI221" s="252"/>
      <c r="DJ221" s="252"/>
      <c r="DK221" s="252"/>
      <c r="DL221" s="252"/>
      <c r="DM221" s="252"/>
      <c r="DN221" s="252"/>
      <c r="DO221" s="252"/>
      <c r="DP221" s="252"/>
      <c r="DQ221" s="252"/>
      <c r="DR221" s="252"/>
      <c r="DS221" s="252"/>
      <c r="DT221" s="252"/>
      <c r="DU221" s="252"/>
      <c r="DV221" s="252"/>
      <c r="DW221" s="252"/>
      <c r="DX221" s="252"/>
      <c r="DY221" s="252"/>
      <c r="DZ221" s="252"/>
      <c r="EA221" s="252"/>
      <c r="EB221" s="252"/>
      <c r="EC221" s="252"/>
      <c r="ED221" s="252"/>
      <c r="EE221" s="252"/>
      <c r="EF221" s="252"/>
      <c r="EG221" s="252"/>
      <c r="EH221" s="252"/>
      <c r="EI221" s="252"/>
      <c r="EJ221" s="252"/>
      <c r="EK221" s="252"/>
      <c r="EL221" s="252"/>
      <c r="EM221" s="252"/>
      <c r="EN221" s="252"/>
      <c r="EO221" s="252"/>
      <c r="EP221" s="252"/>
      <c r="EQ221" s="252"/>
      <c r="ER221" s="252"/>
      <c r="ES221" s="252"/>
      <c r="ET221" s="252"/>
      <c r="EU221" s="252"/>
      <c r="EV221" s="252"/>
      <c r="EW221" s="252"/>
      <c r="EX221" s="252"/>
      <c r="EY221" s="252"/>
      <c r="EZ221" s="252"/>
      <c r="FA221" s="252"/>
      <c r="FB221" s="252"/>
      <c r="FC221" s="252"/>
      <c r="FD221" s="252"/>
      <c r="FE221" s="252"/>
      <c r="FF221" s="252"/>
      <c r="FG221" s="252"/>
      <c r="FH221" s="252"/>
      <c r="FI221" s="252"/>
      <c r="FJ221" s="252"/>
      <c r="FK221" s="252"/>
      <c r="FL221" s="252"/>
      <c r="FM221" s="252"/>
      <c r="FN221" s="252"/>
      <c r="FO221" s="252"/>
      <c r="FP221" s="252"/>
      <c r="FQ221" s="252"/>
      <c r="FR221" s="252"/>
      <c r="FS221" s="252"/>
      <c r="FT221" s="252"/>
      <c r="FU221" s="252"/>
      <c r="FV221" s="252"/>
      <c r="FW221" s="252"/>
      <c r="FX221" s="252"/>
      <c r="FY221" s="252"/>
      <c r="FZ221" s="252"/>
      <c r="GA221" s="252"/>
      <c r="GB221" s="252"/>
      <c r="GC221" s="252"/>
      <c r="GD221" s="252"/>
      <c r="GE221" s="252"/>
      <c r="GF221" s="252"/>
      <c r="GG221" s="252"/>
      <c r="GH221" s="252"/>
      <c r="GI221" s="252"/>
      <c r="GJ221" s="252"/>
      <c r="GK221" s="252"/>
      <c r="GL221" s="252"/>
      <c r="GM221" s="252"/>
      <c r="GN221" s="252"/>
      <c r="GO221" s="252"/>
      <c r="GP221" s="252"/>
      <c r="GQ221" s="252"/>
      <c r="GR221" s="252"/>
      <c r="GS221" s="252"/>
      <c r="GT221" s="252"/>
      <c r="GU221" s="252"/>
      <c r="GV221" s="252"/>
      <c r="GW221" s="252"/>
      <c r="GX221" s="252"/>
      <c r="GY221" s="252"/>
      <c r="GZ221" s="252"/>
      <c r="HA221" s="252"/>
      <c r="HB221" s="252"/>
      <c r="HC221" s="252"/>
      <c r="HD221" s="252"/>
      <c r="HE221" s="252"/>
      <c r="HF221" s="252"/>
      <c r="HG221" s="252"/>
      <c r="HH221" s="252"/>
    </row>
    <row r="222" spans="1:216" s="272" customFormat="1">
      <c r="A222" s="252"/>
      <c r="B222" s="288"/>
      <c r="C222" s="289"/>
      <c r="D222" s="289"/>
      <c r="E222" s="289"/>
      <c r="F222" s="290"/>
      <c r="G222" s="290"/>
      <c r="H222" s="290"/>
      <c r="I222" s="290"/>
      <c r="J222" s="290"/>
      <c r="K222" s="291"/>
      <c r="L222" s="291"/>
      <c r="M222" s="291"/>
      <c r="N222" s="291"/>
      <c r="O222" s="291"/>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2"/>
      <c r="AY222" s="252"/>
      <c r="AZ222" s="252"/>
      <c r="BA222" s="252"/>
      <c r="BB222" s="252"/>
      <c r="BC222" s="252"/>
      <c r="BD222" s="252"/>
      <c r="BE222" s="252"/>
      <c r="BF222" s="252"/>
      <c r="BG222" s="252"/>
      <c r="BH222" s="252"/>
      <c r="BI222" s="252"/>
      <c r="BJ222" s="252"/>
      <c r="BK222" s="252"/>
      <c r="BL222" s="252"/>
      <c r="BM222" s="252"/>
      <c r="BN222" s="252"/>
      <c r="BO222" s="252"/>
      <c r="BP222" s="252"/>
      <c r="BQ222" s="252"/>
      <c r="BR222" s="252"/>
      <c r="BS222" s="252"/>
      <c r="BT222" s="252"/>
      <c r="BU222" s="252"/>
      <c r="BV222" s="252"/>
      <c r="BW222" s="252"/>
      <c r="BX222" s="252"/>
      <c r="BY222" s="252"/>
      <c r="BZ222" s="252"/>
      <c r="CA222" s="252"/>
      <c r="CB222" s="252"/>
      <c r="CC222" s="252"/>
      <c r="CD222" s="252"/>
      <c r="CE222" s="252"/>
      <c r="CF222" s="252"/>
      <c r="CG222" s="252"/>
      <c r="CH222" s="252"/>
      <c r="CI222" s="252"/>
      <c r="CJ222" s="252"/>
      <c r="CK222" s="252"/>
      <c r="CL222" s="252"/>
      <c r="CM222" s="252"/>
      <c r="CN222" s="252"/>
      <c r="CO222" s="252"/>
      <c r="CP222" s="252"/>
      <c r="CQ222" s="252"/>
      <c r="CR222" s="252"/>
      <c r="CS222" s="252"/>
      <c r="CT222" s="252"/>
      <c r="CU222" s="252"/>
      <c r="CV222" s="252"/>
      <c r="CW222" s="252"/>
      <c r="CX222" s="252"/>
      <c r="CY222" s="252"/>
      <c r="CZ222" s="252"/>
      <c r="DA222" s="252"/>
      <c r="DB222" s="252"/>
      <c r="DC222" s="252"/>
      <c r="DD222" s="252"/>
      <c r="DE222" s="252"/>
      <c r="DF222" s="252"/>
      <c r="DG222" s="252"/>
      <c r="DH222" s="252"/>
      <c r="DI222" s="252"/>
      <c r="DJ222" s="252"/>
      <c r="DK222" s="252"/>
      <c r="DL222" s="252"/>
      <c r="DM222" s="252"/>
      <c r="DN222" s="252"/>
      <c r="DO222" s="252"/>
      <c r="DP222" s="252"/>
      <c r="DQ222" s="252"/>
      <c r="DR222" s="252"/>
      <c r="DS222" s="252"/>
      <c r="DT222" s="252"/>
      <c r="DU222" s="252"/>
      <c r="DV222" s="252"/>
      <c r="DW222" s="252"/>
      <c r="DX222" s="252"/>
      <c r="DY222" s="252"/>
      <c r="DZ222" s="252"/>
      <c r="EA222" s="252"/>
      <c r="EB222" s="252"/>
      <c r="EC222" s="252"/>
      <c r="ED222" s="252"/>
      <c r="EE222" s="252"/>
      <c r="EF222" s="252"/>
      <c r="EG222" s="252"/>
      <c r="EH222" s="252"/>
      <c r="EI222" s="252"/>
      <c r="EJ222" s="252"/>
      <c r="EK222" s="252"/>
      <c r="EL222" s="252"/>
      <c r="EM222" s="252"/>
      <c r="EN222" s="252"/>
      <c r="EO222" s="252"/>
      <c r="EP222" s="252"/>
      <c r="EQ222" s="252"/>
      <c r="ER222" s="252"/>
      <c r="ES222" s="252"/>
      <c r="ET222" s="252"/>
      <c r="EU222" s="252"/>
      <c r="EV222" s="252"/>
      <c r="EW222" s="252"/>
      <c r="EX222" s="252"/>
      <c r="EY222" s="252"/>
      <c r="EZ222" s="252"/>
      <c r="FA222" s="252"/>
      <c r="FB222" s="252"/>
      <c r="FC222" s="252"/>
      <c r="FD222" s="252"/>
      <c r="FE222" s="252"/>
      <c r="FF222" s="252"/>
      <c r="FG222" s="252"/>
      <c r="FH222" s="252"/>
      <c r="FI222" s="252"/>
      <c r="FJ222" s="252"/>
      <c r="FK222" s="252"/>
      <c r="FL222" s="252"/>
      <c r="FM222" s="252"/>
      <c r="FN222" s="252"/>
      <c r="FO222" s="252"/>
      <c r="FP222" s="252"/>
      <c r="FQ222" s="252"/>
      <c r="FR222" s="252"/>
      <c r="FS222" s="252"/>
      <c r="FT222" s="252"/>
      <c r="FU222" s="252"/>
      <c r="FV222" s="252"/>
      <c r="FW222" s="252"/>
      <c r="FX222" s="252"/>
      <c r="FY222" s="252"/>
      <c r="FZ222" s="252"/>
      <c r="GA222" s="252"/>
      <c r="GB222" s="252"/>
      <c r="GC222" s="252"/>
      <c r="GD222" s="252"/>
      <c r="GE222" s="252"/>
      <c r="GF222" s="252"/>
      <c r="GG222" s="252"/>
      <c r="GH222" s="252"/>
      <c r="GI222" s="252"/>
      <c r="GJ222" s="252"/>
      <c r="GK222" s="252"/>
      <c r="GL222" s="252"/>
      <c r="GM222" s="252"/>
      <c r="GN222" s="252"/>
      <c r="GO222" s="252"/>
      <c r="GP222" s="252"/>
      <c r="GQ222" s="252"/>
      <c r="GR222" s="252"/>
      <c r="GS222" s="252"/>
      <c r="GT222" s="252"/>
      <c r="GU222" s="252"/>
      <c r="GV222" s="252"/>
      <c r="GW222" s="252"/>
      <c r="GX222" s="252"/>
      <c r="GY222" s="252"/>
      <c r="GZ222" s="252"/>
      <c r="HA222" s="252"/>
      <c r="HB222" s="252"/>
      <c r="HC222" s="252"/>
      <c r="HD222" s="252"/>
      <c r="HE222" s="252"/>
      <c r="HF222" s="252"/>
      <c r="HG222" s="252"/>
      <c r="HH222" s="252"/>
    </row>
    <row r="223" spans="1:216" s="272" customFormat="1">
      <c r="A223" s="252"/>
      <c r="B223" s="288"/>
      <c r="C223" s="289"/>
      <c r="D223" s="289"/>
      <c r="E223" s="289"/>
      <c r="F223" s="290"/>
      <c r="G223" s="290"/>
      <c r="H223" s="290"/>
      <c r="I223" s="290"/>
      <c r="J223" s="290"/>
      <c r="K223" s="291"/>
      <c r="L223" s="291"/>
      <c r="M223" s="291"/>
      <c r="N223" s="291"/>
      <c r="O223" s="291"/>
      <c r="P223" s="252"/>
      <c r="Q223" s="252"/>
      <c r="R223" s="252"/>
      <c r="S223" s="252"/>
      <c r="T223" s="252"/>
      <c r="U223" s="252"/>
      <c r="V223" s="252"/>
      <c r="W223" s="252"/>
      <c r="X223" s="252"/>
      <c r="Y223" s="252"/>
      <c r="Z223" s="252"/>
      <c r="AA223" s="252"/>
      <c r="AB223" s="252"/>
      <c r="AC223" s="252"/>
      <c r="AD223" s="252"/>
      <c r="AE223" s="252"/>
      <c r="AF223" s="252"/>
      <c r="AG223" s="252"/>
      <c r="AH223" s="252"/>
      <c r="AI223" s="252"/>
      <c r="AJ223" s="252"/>
      <c r="AK223" s="252"/>
      <c r="AL223" s="252"/>
      <c r="AM223" s="252"/>
      <c r="AN223" s="252"/>
      <c r="AO223" s="252"/>
      <c r="AP223" s="252"/>
      <c r="AQ223" s="252"/>
      <c r="AR223" s="252"/>
      <c r="AS223" s="252"/>
      <c r="AT223" s="252"/>
      <c r="AU223" s="252"/>
      <c r="AV223" s="252"/>
      <c r="AW223" s="252"/>
      <c r="AX223" s="252"/>
      <c r="AY223" s="252"/>
      <c r="AZ223" s="252"/>
      <c r="BA223" s="252"/>
      <c r="BB223" s="252"/>
      <c r="BC223" s="252"/>
      <c r="BD223" s="252"/>
      <c r="BE223" s="252"/>
      <c r="BF223" s="252"/>
      <c r="BG223" s="252"/>
      <c r="BH223" s="252"/>
      <c r="BI223" s="252"/>
      <c r="BJ223" s="252"/>
      <c r="BK223" s="252"/>
      <c r="BL223" s="252"/>
      <c r="BM223" s="252"/>
      <c r="BN223" s="252"/>
      <c r="BO223" s="252"/>
      <c r="BP223" s="252"/>
      <c r="BQ223" s="252"/>
      <c r="BR223" s="252"/>
      <c r="BS223" s="252"/>
      <c r="BT223" s="252"/>
      <c r="BU223" s="252"/>
      <c r="BV223" s="252"/>
      <c r="BW223" s="252"/>
      <c r="BX223" s="252"/>
      <c r="BY223" s="252"/>
      <c r="BZ223" s="252"/>
      <c r="CA223" s="252"/>
      <c r="CB223" s="252"/>
      <c r="CC223" s="252"/>
      <c r="CD223" s="252"/>
      <c r="CE223" s="252"/>
      <c r="CF223" s="252"/>
      <c r="CG223" s="252"/>
      <c r="CH223" s="252"/>
      <c r="CI223" s="252"/>
      <c r="CJ223" s="252"/>
      <c r="CK223" s="252"/>
      <c r="CL223" s="252"/>
      <c r="CM223" s="252"/>
      <c r="CN223" s="252"/>
      <c r="CO223" s="252"/>
      <c r="CP223" s="252"/>
      <c r="CQ223" s="252"/>
      <c r="CR223" s="252"/>
      <c r="CS223" s="252"/>
      <c r="CT223" s="252"/>
      <c r="CU223" s="252"/>
      <c r="CV223" s="252"/>
      <c r="CW223" s="252"/>
      <c r="CX223" s="252"/>
      <c r="CY223" s="252"/>
      <c r="CZ223" s="252"/>
      <c r="DA223" s="252"/>
      <c r="DB223" s="252"/>
      <c r="DC223" s="252"/>
      <c r="DD223" s="252"/>
      <c r="DE223" s="252"/>
      <c r="DF223" s="252"/>
      <c r="DG223" s="252"/>
      <c r="DH223" s="252"/>
      <c r="DI223" s="252"/>
      <c r="DJ223" s="252"/>
      <c r="DK223" s="252"/>
      <c r="DL223" s="252"/>
      <c r="DM223" s="252"/>
      <c r="DN223" s="252"/>
      <c r="DO223" s="252"/>
      <c r="DP223" s="252"/>
      <c r="DQ223" s="252"/>
      <c r="DR223" s="252"/>
      <c r="DS223" s="252"/>
      <c r="DT223" s="252"/>
      <c r="DU223" s="252"/>
      <c r="DV223" s="252"/>
      <c r="DW223" s="252"/>
      <c r="DX223" s="252"/>
      <c r="DY223" s="252"/>
      <c r="DZ223" s="252"/>
      <c r="EA223" s="252"/>
      <c r="EB223" s="252"/>
      <c r="EC223" s="252"/>
      <c r="ED223" s="252"/>
      <c r="EE223" s="252"/>
      <c r="EF223" s="252"/>
      <c r="EG223" s="252"/>
      <c r="EH223" s="252"/>
      <c r="EI223" s="252"/>
      <c r="EJ223" s="252"/>
      <c r="EK223" s="252"/>
      <c r="EL223" s="252"/>
      <c r="EM223" s="252"/>
      <c r="EN223" s="252"/>
      <c r="EO223" s="252"/>
      <c r="EP223" s="252"/>
      <c r="EQ223" s="252"/>
      <c r="ER223" s="252"/>
      <c r="ES223" s="252"/>
      <c r="ET223" s="252"/>
      <c r="EU223" s="252"/>
      <c r="EV223" s="252"/>
      <c r="EW223" s="252"/>
      <c r="EX223" s="252"/>
      <c r="EY223" s="252"/>
      <c r="EZ223" s="252"/>
      <c r="FA223" s="252"/>
      <c r="FB223" s="252"/>
      <c r="FC223" s="252"/>
      <c r="FD223" s="252"/>
      <c r="FE223" s="252"/>
      <c r="FF223" s="252"/>
      <c r="FG223" s="252"/>
      <c r="FH223" s="252"/>
      <c r="FI223" s="252"/>
      <c r="FJ223" s="252"/>
      <c r="FK223" s="252"/>
      <c r="FL223" s="252"/>
      <c r="FM223" s="252"/>
      <c r="FN223" s="252"/>
      <c r="FO223" s="252"/>
      <c r="FP223" s="252"/>
      <c r="FQ223" s="252"/>
      <c r="FR223" s="252"/>
      <c r="FS223" s="252"/>
      <c r="FT223" s="252"/>
      <c r="FU223" s="252"/>
      <c r="FV223" s="252"/>
      <c r="FW223" s="252"/>
      <c r="FX223" s="252"/>
      <c r="FY223" s="252"/>
      <c r="FZ223" s="252"/>
      <c r="GA223" s="252"/>
      <c r="GB223" s="252"/>
      <c r="GC223" s="252"/>
      <c r="GD223" s="252"/>
      <c r="GE223" s="252"/>
      <c r="GF223" s="252"/>
      <c r="GG223" s="252"/>
      <c r="GH223" s="252"/>
      <c r="GI223" s="252"/>
      <c r="GJ223" s="252"/>
      <c r="GK223" s="252"/>
      <c r="GL223" s="252"/>
      <c r="GM223" s="252"/>
      <c r="GN223" s="252"/>
      <c r="GO223" s="252"/>
      <c r="GP223" s="252"/>
      <c r="GQ223" s="252"/>
      <c r="GR223" s="252"/>
      <c r="GS223" s="252"/>
      <c r="GT223" s="252"/>
      <c r="GU223" s="252"/>
      <c r="GV223" s="252"/>
      <c r="GW223" s="252"/>
      <c r="GX223" s="252"/>
      <c r="GY223" s="252"/>
      <c r="GZ223" s="252"/>
      <c r="HA223" s="252"/>
      <c r="HB223" s="252"/>
      <c r="HC223" s="252"/>
      <c r="HD223" s="252"/>
      <c r="HE223" s="252"/>
      <c r="HF223" s="252"/>
      <c r="HG223" s="252"/>
      <c r="HH223" s="252"/>
    </row>
    <row r="224" spans="1:216" s="272" customFormat="1">
      <c r="A224" s="252"/>
      <c r="B224" s="288"/>
      <c r="C224" s="289"/>
      <c r="D224" s="289"/>
      <c r="E224" s="289"/>
      <c r="F224" s="290"/>
      <c r="G224" s="290"/>
      <c r="H224" s="290"/>
      <c r="I224" s="290"/>
      <c r="J224" s="290"/>
      <c r="K224" s="291"/>
      <c r="L224" s="291"/>
      <c r="M224" s="291"/>
      <c r="N224" s="291"/>
      <c r="O224" s="291"/>
      <c r="P224" s="252"/>
      <c r="Q224" s="252"/>
      <c r="R224" s="252"/>
      <c r="S224" s="252"/>
      <c r="T224" s="252"/>
      <c r="U224" s="252"/>
      <c r="V224" s="252"/>
      <c r="W224" s="252"/>
      <c r="X224" s="252"/>
      <c r="Y224" s="252"/>
      <c r="Z224" s="252"/>
      <c r="AA224" s="252"/>
      <c r="AB224" s="252"/>
      <c r="AC224" s="252"/>
      <c r="AD224" s="252"/>
      <c r="AE224" s="252"/>
      <c r="AF224" s="252"/>
      <c r="AG224" s="252"/>
      <c r="AH224" s="252"/>
      <c r="AI224" s="252"/>
      <c r="AJ224" s="252"/>
      <c r="AK224" s="252"/>
      <c r="AL224" s="252"/>
      <c r="AM224" s="252"/>
      <c r="AN224" s="252"/>
      <c r="AO224" s="252"/>
      <c r="AP224" s="252"/>
      <c r="AQ224" s="252"/>
      <c r="AR224" s="252"/>
      <c r="AS224" s="252"/>
      <c r="AT224" s="252"/>
      <c r="AU224" s="252"/>
      <c r="AV224" s="252"/>
      <c r="AW224" s="252"/>
      <c r="AX224" s="252"/>
      <c r="AY224" s="252"/>
      <c r="AZ224" s="252"/>
      <c r="BA224" s="252"/>
      <c r="BB224" s="252"/>
      <c r="BC224" s="252"/>
      <c r="BD224" s="252"/>
      <c r="BE224" s="252"/>
      <c r="BF224" s="252"/>
      <c r="BG224" s="252"/>
      <c r="BH224" s="252"/>
      <c r="BI224" s="252"/>
      <c r="BJ224" s="252"/>
      <c r="BK224" s="252"/>
      <c r="BL224" s="252"/>
      <c r="BM224" s="252"/>
      <c r="BN224" s="252"/>
      <c r="BO224" s="252"/>
      <c r="BP224" s="252"/>
      <c r="BQ224" s="252"/>
      <c r="BR224" s="252"/>
      <c r="BS224" s="252"/>
      <c r="BT224" s="252"/>
      <c r="BU224" s="252"/>
      <c r="BV224" s="252"/>
      <c r="BW224" s="252"/>
      <c r="BX224" s="252"/>
      <c r="BY224" s="252"/>
      <c r="BZ224" s="252"/>
      <c r="CA224" s="252"/>
      <c r="CB224" s="252"/>
      <c r="CC224" s="252"/>
      <c r="CD224" s="252"/>
      <c r="CE224" s="252"/>
      <c r="CF224" s="252"/>
      <c r="CG224" s="252"/>
      <c r="CH224" s="252"/>
      <c r="CI224" s="252"/>
      <c r="CJ224" s="252"/>
      <c r="CK224" s="252"/>
      <c r="CL224" s="252"/>
      <c r="CM224" s="252"/>
      <c r="CN224" s="252"/>
      <c r="CO224" s="252"/>
      <c r="CP224" s="252"/>
      <c r="CQ224" s="252"/>
      <c r="CR224" s="252"/>
      <c r="CS224" s="252"/>
      <c r="CT224" s="252"/>
      <c r="CU224" s="252"/>
      <c r="CV224" s="252"/>
      <c r="CW224" s="252"/>
      <c r="CX224" s="252"/>
      <c r="CY224" s="252"/>
      <c r="CZ224" s="252"/>
      <c r="DA224" s="252"/>
      <c r="DB224" s="252"/>
      <c r="DC224" s="252"/>
      <c r="DD224" s="252"/>
      <c r="DE224" s="252"/>
      <c r="DF224" s="252"/>
      <c r="DG224" s="252"/>
      <c r="DH224" s="252"/>
      <c r="DI224" s="252"/>
      <c r="DJ224" s="252"/>
      <c r="DK224" s="252"/>
      <c r="DL224" s="252"/>
      <c r="DM224" s="252"/>
      <c r="DN224" s="252"/>
      <c r="DO224" s="252"/>
      <c r="DP224" s="252"/>
      <c r="DQ224" s="252"/>
      <c r="DR224" s="252"/>
      <c r="DS224" s="252"/>
      <c r="DT224" s="252"/>
      <c r="DU224" s="252"/>
      <c r="DV224" s="252"/>
      <c r="DW224" s="252"/>
      <c r="DX224" s="252"/>
      <c r="DY224" s="252"/>
      <c r="DZ224" s="252"/>
      <c r="EA224" s="252"/>
      <c r="EB224" s="252"/>
      <c r="EC224" s="252"/>
      <c r="ED224" s="252"/>
      <c r="EE224" s="252"/>
      <c r="EF224" s="252"/>
      <c r="EG224" s="252"/>
      <c r="EH224" s="252"/>
      <c r="EI224" s="252"/>
      <c r="EJ224" s="252"/>
      <c r="EK224" s="252"/>
      <c r="EL224" s="252"/>
      <c r="EM224" s="252"/>
      <c r="EN224" s="252"/>
      <c r="EO224" s="252"/>
      <c r="EP224" s="252"/>
      <c r="EQ224" s="252"/>
      <c r="ER224" s="252"/>
      <c r="ES224" s="252"/>
      <c r="ET224" s="252"/>
      <c r="EU224" s="252"/>
      <c r="EV224" s="252"/>
      <c r="EW224" s="252"/>
      <c r="EX224" s="252"/>
      <c r="EY224" s="252"/>
      <c r="EZ224" s="252"/>
      <c r="FA224" s="252"/>
      <c r="FB224" s="252"/>
      <c r="FC224" s="252"/>
      <c r="FD224" s="252"/>
      <c r="FE224" s="252"/>
      <c r="FF224" s="252"/>
      <c r="FG224" s="252"/>
      <c r="FH224" s="252"/>
      <c r="FI224" s="252"/>
      <c r="FJ224" s="252"/>
      <c r="FK224" s="252"/>
      <c r="FL224" s="252"/>
      <c r="FM224" s="252"/>
      <c r="FN224" s="252"/>
      <c r="FO224" s="252"/>
      <c r="FP224" s="252"/>
      <c r="FQ224" s="252"/>
      <c r="FR224" s="252"/>
      <c r="FS224" s="252"/>
      <c r="FT224" s="252"/>
      <c r="FU224" s="252"/>
      <c r="FV224" s="252"/>
      <c r="FW224" s="252"/>
      <c r="FX224" s="252"/>
      <c r="FY224" s="252"/>
      <c r="FZ224" s="252"/>
      <c r="GA224" s="252"/>
      <c r="GB224" s="252"/>
      <c r="GC224" s="252"/>
      <c r="GD224" s="252"/>
      <c r="GE224" s="252"/>
      <c r="GF224" s="252"/>
      <c r="GG224" s="252"/>
      <c r="GH224" s="252"/>
      <c r="GI224" s="252"/>
      <c r="GJ224" s="252"/>
      <c r="GK224" s="252"/>
      <c r="GL224" s="252"/>
      <c r="GM224" s="252"/>
      <c r="GN224" s="252"/>
      <c r="GO224" s="252"/>
      <c r="GP224" s="252"/>
      <c r="GQ224" s="252"/>
      <c r="GR224" s="252"/>
      <c r="GS224" s="252"/>
      <c r="GT224" s="252"/>
      <c r="GU224" s="252"/>
      <c r="GV224" s="252"/>
      <c r="GW224" s="252"/>
      <c r="GX224" s="252"/>
      <c r="GY224" s="252"/>
      <c r="GZ224" s="252"/>
      <c r="HA224" s="252"/>
      <c r="HB224" s="252"/>
      <c r="HC224" s="252"/>
      <c r="HD224" s="252"/>
      <c r="HE224" s="252"/>
      <c r="HF224" s="252"/>
      <c r="HG224" s="252"/>
      <c r="HH224" s="252"/>
    </row>
    <row r="225" spans="1:216" s="272" customFormat="1">
      <c r="A225" s="252"/>
      <c r="B225" s="288"/>
      <c r="C225" s="289"/>
      <c r="D225" s="289"/>
      <c r="E225" s="289"/>
      <c r="F225" s="290"/>
      <c r="G225" s="290"/>
      <c r="H225" s="290"/>
      <c r="I225" s="290"/>
      <c r="J225" s="290"/>
      <c r="K225" s="291"/>
      <c r="L225" s="291"/>
      <c r="M225" s="291"/>
      <c r="N225" s="291"/>
      <c r="O225" s="291"/>
      <c r="P225" s="252"/>
      <c r="Q225" s="252"/>
      <c r="R225" s="252"/>
      <c r="S225" s="252"/>
      <c r="T225" s="252"/>
      <c r="U225" s="252"/>
      <c r="V225" s="252"/>
      <c r="W225" s="252"/>
      <c r="X225" s="252"/>
      <c r="Y225" s="252"/>
      <c r="Z225" s="252"/>
      <c r="AA225" s="252"/>
      <c r="AB225" s="252"/>
      <c r="AC225" s="252"/>
      <c r="AD225" s="252"/>
      <c r="AE225" s="252"/>
      <c r="AF225" s="252"/>
      <c r="AG225" s="252"/>
      <c r="AH225" s="252"/>
      <c r="AI225" s="252"/>
      <c r="AJ225" s="252"/>
      <c r="AK225" s="252"/>
      <c r="AL225" s="252"/>
      <c r="AM225" s="252"/>
      <c r="AN225" s="252"/>
      <c r="AO225" s="252"/>
      <c r="AP225" s="252"/>
      <c r="AQ225" s="252"/>
      <c r="AR225" s="252"/>
      <c r="AS225" s="252"/>
      <c r="AT225" s="252"/>
      <c r="AU225" s="252"/>
      <c r="AV225" s="252"/>
      <c r="AW225" s="252"/>
      <c r="AX225" s="252"/>
      <c r="AY225" s="252"/>
      <c r="AZ225" s="252"/>
      <c r="BA225" s="252"/>
      <c r="BB225" s="252"/>
      <c r="BC225" s="252"/>
      <c r="BD225" s="252"/>
      <c r="BE225" s="252"/>
      <c r="BF225" s="252"/>
      <c r="BG225" s="252"/>
      <c r="BH225" s="252"/>
      <c r="BI225" s="252"/>
      <c r="BJ225" s="252"/>
      <c r="BK225" s="252"/>
      <c r="BL225" s="252"/>
      <c r="BM225" s="252"/>
      <c r="BN225" s="252"/>
      <c r="BO225" s="252"/>
      <c r="BP225" s="252"/>
      <c r="BQ225" s="252"/>
      <c r="BR225" s="252"/>
      <c r="BS225" s="252"/>
      <c r="BT225" s="252"/>
      <c r="BU225" s="252"/>
      <c r="BV225" s="252"/>
      <c r="BW225" s="252"/>
      <c r="BX225" s="252"/>
      <c r="BY225" s="252"/>
      <c r="BZ225" s="252"/>
      <c r="CA225" s="252"/>
      <c r="CB225" s="252"/>
      <c r="CC225" s="252"/>
      <c r="CD225" s="252"/>
      <c r="CE225" s="252"/>
      <c r="CF225" s="252"/>
      <c r="CG225" s="252"/>
      <c r="CH225" s="252"/>
      <c r="CI225" s="252"/>
      <c r="CJ225" s="252"/>
      <c r="CK225" s="252"/>
      <c r="CL225" s="252"/>
      <c r="CM225" s="252"/>
      <c r="CN225" s="252"/>
      <c r="CO225" s="252"/>
      <c r="CP225" s="252"/>
      <c r="CQ225" s="252"/>
      <c r="CR225" s="252"/>
      <c r="CS225" s="252"/>
      <c r="CT225" s="252"/>
      <c r="CU225" s="252"/>
      <c r="CV225" s="252"/>
      <c r="CW225" s="252"/>
      <c r="CX225" s="252"/>
      <c r="CY225" s="252"/>
      <c r="CZ225" s="252"/>
      <c r="DA225" s="252"/>
      <c r="DB225" s="252"/>
      <c r="DC225" s="252"/>
      <c r="DD225" s="252"/>
      <c r="DE225" s="252"/>
      <c r="DF225" s="252"/>
      <c r="DG225" s="252"/>
      <c r="DH225" s="252"/>
      <c r="DI225" s="252"/>
      <c r="DJ225" s="252"/>
      <c r="DK225" s="252"/>
      <c r="DL225" s="252"/>
      <c r="DM225" s="252"/>
      <c r="DN225" s="252"/>
      <c r="DO225" s="252"/>
      <c r="DP225" s="252"/>
      <c r="DQ225" s="252"/>
      <c r="DR225" s="252"/>
      <c r="DS225" s="252"/>
      <c r="DT225" s="252"/>
      <c r="DU225" s="252"/>
      <c r="DV225" s="252"/>
      <c r="DW225" s="252"/>
      <c r="DX225" s="252"/>
      <c r="DY225" s="252"/>
      <c r="DZ225" s="252"/>
      <c r="EA225" s="252"/>
      <c r="EB225" s="252"/>
      <c r="EC225" s="252"/>
      <c r="ED225" s="252"/>
      <c r="EE225" s="252"/>
      <c r="EF225" s="252"/>
      <c r="EG225" s="252"/>
      <c r="EH225" s="252"/>
      <c r="EI225" s="252"/>
      <c r="EJ225" s="252"/>
      <c r="EK225" s="252"/>
      <c r="EL225" s="252"/>
      <c r="EM225" s="252"/>
      <c r="EN225" s="252"/>
      <c r="EO225" s="252"/>
      <c r="EP225" s="252"/>
      <c r="EQ225" s="252"/>
      <c r="ER225" s="252"/>
      <c r="ES225" s="252"/>
      <c r="ET225" s="252"/>
      <c r="EU225" s="252"/>
      <c r="EV225" s="252"/>
      <c r="EW225" s="252"/>
      <c r="EX225" s="252"/>
      <c r="EY225" s="252"/>
      <c r="EZ225" s="252"/>
      <c r="FA225" s="252"/>
      <c r="FB225" s="252"/>
      <c r="FC225" s="252"/>
      <c r="FD225" s="252"/>
      <c r="FE225" s="252"/>
      <c r="FF225" s="252"/>
      <c r="FG225" s="252"/>
      <c r="FH225" s="252"/>
      <c r="FI225" s="252"/>
      <c r="FJ225" s="252"/>
      <c r="FK225" s="252"/>
      <c r="FL225" s="252"/>
      <c r="FM225" s="252"/>
      <c r="FN225" s="252"/>
      <c r="FO225" s="252"/>
      <c r="FP225" s="252"/>
      <c r="FQ225" s="252"/>
      <c r="FR225" s="252"/>
      <c r="FS225" s="252"/>
      <c r="FT225" s="252"/>
      <c r="FU225" s="252"/>
      <c r="FV225" s="252"/>
      <c r="FW225" s="252"/>
      <c r="FX225" s="252"/>
      <c r="FY225" s="252"/>
      <c r="FZ225" s="252"/>
      <c r="GA225" s="252"/>
      <c r="GB225" s="252"/>
      <c r="GC225" s="252"/>
      <c r="GD225" s="252"/>
      <c r="GE225" s="252"/>
      <c r="GF225" s="252"/>
      <c r="GG225" s="252"/>
      <c r="GH225" s="252"/>
      <c r="GI225" s="252"/>
      <c r="GJ225" s="252"/>
      <c r="GK225" s="252"/>
      <c r="GL225" s="252"/>
      <c r="GM225" s="252"/>
      <c r="GN225" s="252"/>
      <c r="GO225" s="252"/>
      <c r="GP225" s="252"/>
      <c r="GQ225" s="252"/>
      <c r="GR225" s="252"/>
      <c r="GS225" s="252"/>
      <c r="GT225" s="252"/>
      <c r="GU225" s="252"/>
      <c r="GV225" s="252"/>
      <c r="GW225" s="252"/>
      <c r="GX225" s="252"/>
      <c r="GY225" s="252"/>
      <c r="GZ225" s="252"/>
      <c r="HA225" s="252"/>
      <c r="HB225" s="252"/>
      <c r="HC225" s="252"/>
      <c r="HD225" s="252"/>
      <c r="HE225" s="252"/>
      <c r="HF225" s="252"/>
      <c r="HG225" s="252"/>
      <c r="HH225" s="252"/>
    </row>
    <row r="226" spans="1:216" s="272" customFormat="1">
      <c r="A226" s="252"/>
      <c r="B226" s="288"/>
      <c r="C226" s="289"/>
      <c r="D226" s="289"/>
      <c r="E226" s="289"/>
      <c r="F226" s="290"/>
      <c r="G226" s="290"/>
      <c r="H226" s="290"/>
      <c r="I226" s="290"/>
      <c r="J226" s="290"/>
      <c r="K226" s="291"/>
      <c r="L226" s="291"/>
      <c r="M226" s="291"/>
      <c r="N226" s="291"/>
      <c r="O226" s="291"/>
      <c r="P226" s="252"/>
      <c r="Q226" s="252"/>
      <c r="R226" s="252"/>
      <c r="S226" s="252"/>
      <c r="T226" s="252"/>
      <c r="U226" s="252"/>
      <c r="V226" s="252"/>
      <c r="W226" s="252"/>
      <c r="X226" s="252"/>
      <c r="Y226" s="252"/>
      <c r="Z226" s="252"/>
      <c r="AA226" s="252"/>
      <c r="AB226" s="252"/>
      <c r="AC226" s="252"/>
      <c r="AD226" s="252"/>
      <c r="AE226" s="252"/>
      <c r="AF226" s="252"/>
      <c r="AG226" s="252"/>
      <c r="AH226" s="252"/>
      <c r="AI226" s="252"/>
      <c r="AJ226" s="252"/>
      <c r="AK226" s="252"/>
      <c r="AL226" s="252"/>
      <c r="AM226" s="252"/>
      <c r="AN226" s="252"/>
      <c r="AO226" s="252"/>
      <c r="AP226" s="252"/>
      <c r="AQ226" s="252"/>
      <c r="AR226" s="252"/>
      <c r="AS226" s="252"/>
      <c r="AT226" s="252"/>
      <c r="AU226" s="252"/>
      <c r="AV226" s="252"/>
      <c r="AW226" s="252"/>
      <c r="AX226" s="252"/>
      <c r="AY226" s="252"/>
      <c r="AZ226" s="252"/>
      <c r="BA226" s="252"/>
      <c r="BB226" s="252"/>
      <c r="BC226" s="252"/>
      <c r="BD226" s="252"/>
      <c r="BE226" s="252"/>
      <c r="BF226" s="252"/>
      <c r="BG226" s="252"/>
      <c r="BH226" s="252"/>
      <c r="BI226" s="252"/>
      <c r="BJ226" s="252"/>
      <c r="BK226" s="252"/>
      <c r="BL226" s="252"/>
      <c r="BM226" s="252"/>
      <c r="BN226" s="252"/>
      <c r="BO226" s="252"/>
      <c r="BP226" s="252"/>
      <c r="BQ226" s="252"/>
      <c r="BR226" s="252"/>
      <c r="BS226" s="252"/>
      <c r="BT226" s="252"/>
      <c r="BU226" s="252"/>
      <c r="BV226" s="252"/>
      <c r="BW226" s="252"/>
      <c r="BX226" s="252"/>
      <c r="BY226" s="252"/>
      <c r="BZ226" s="252"/>
      <c r="CA226" s="252"/>
      <c r="CB226" s="252"/>
      <c r="CC226" s="252"/>
      <c r="CD226" s="252"/>
      <c r="CE226" s="252"/>
      <c r="CF226" s="252"/>
      <c r="CG226" s="252"/>
      <c r="CH226" s="252"/>
      <c r="CI226" s="252"/>
      <c r="CJ226" s="252"/>
      <c r="CK226" s="252"/>
      <c r="CL226" s="252"/>
      <c r="CM226" s="252"/>
      <c r="CN226" s="252"/>
      <c r="CO226" s="252"/>
      <c r="CP226" s="252"/>
      <c r="CQ226" s="252"/>
      <c r="CR226" s="252"/>
      <c r="CS226" s="252"/>
      <c r="CT226" s="252"/>
      <c r="CU226" s="252"/>
      <c r="CV226" s="252"/>
      <c r="CW226" s="252"/>
      <c r="CX226" s="252"/>
      <c r="CY226" s="252"/>
      <c r="CZ226" s="252"/>
      <c r="DA226" s="252"/>
      <c r="DB226" s="252"/>
      <c r="DC226" s="252"/>
      <c r="DD226" s="252"/>
      <c r="DE226" s="252"/>
      <c r="DF226" s="252"/>
      <c r="DG226" s="252"/>
      <c r="DH226" s="252"/>
      <c r="DI226" s="252"/>
      <c r="DJ226" s="252"/>
      <c r="DK226" s="252"/>
      <c r="DL226" s="252"/>
      <c r="DM226" s="252"/>
      <c r="DN226" s="252"/>
      <c r="DO226" s="252"/>
      <c r="DP226" s="252"/>
      <c r="DQ226" s="252"/>
      <c r="DR226" s="252"/>
      <c r="DS226" s="252"/>
      <c r="DT226" s="252"/>
      <c r="DU226" s="252"/>
      <c r="DV226" s="252"/>
      <c r="DW226" s="252"/>
      <c r="DX226" s="252"/>
      <c r="DY226" s="252"/>
      <c r="DZ226" s="252"/>
      <c r="EA226" s="252"/>
      <c r="EB226" s="252"/>
      <c r="EC226" s="252"/>
      <c r="ED226" s="252"/>
      <c r="EE226" s="252"/>
      <c r="EF226" s="252"/>
      <c r="EG226" s="252"/>
      <c r="EH226" s="252"/>
      <c r="EI226" s="252"/>
      <c r="EJ226" s="252"/>
      <c r="EK226" s="252"/>
      <c r="EL226" s="252"/>
      <c r="EM226" s="252"/>
      <c r="EN226" s="252"/>
      <c r="EO226" s="252"/>
      <c r="EP226" s="252"/>
      <c r="EQ226" s="252"/>
      <c r="ER226" s="252"/>
      <c r="ES226" s="252"/>
      <c r="ET226" s="252"/>
      <c r="EU226" s="252"/>
      <c r="EV226" s="252"/>
      <c r="EW226" s="252"/>
      <c r="EX226" s="252"/>
      <c r="EY226" s="252"/>
      <c r="EZ226" s="252"/>
      <c r="FA226" s="252"/>
      <c r="FB226" s="252"/>
      <c r="FC226" s="252"/>
      <c r="FD226" s="252"/>
      <c r="FE226" s="252"/>
      <c r="FF226" s="252"/>
      <c r="FG226" s="252"/>
      <c r="FH226" s="252"/>
      <c r="FI226" s="252"/>
      <c r="FJ226" s="252"/>
      <c r="FK226" s="252"/>
      <c r="FL226" s="252"/>
      <c r="FM226" s="252"/>
      <c r="FN226" s="252"/>
      <c r="FO226" s="252"/>
      <c r="FP226" s="252"/>
      <c r="FQ226" s="252"/>
      <c r="FR226" s="252"/>
      <c r="FS226" s="252"/>
      <c r="FT226" s="252"/>
      <c r="FU226" s="252"/>
      <c r="FV226" s="252"/>
      <c r="FW226" s="252"/>
      <c r="FX226" s="252"/>
      <c r="FY226" s="252"/>
      <c r="FZ226" s="252"/>
      <c r="GA226" s="252"/>
      <c r="GB226" s="252"/>
      <c r="GC226" s="252"/>
      <c r="GD226" s="252"/>
      <c r="GE226" s="252"/>
      <c r="GF226" s="252"/>
      <c r="GG226" s="252"/>
      <c r="GH226" s="252"/>
      <c r="GI226" s="252"/>
      <c r="GJ226" s="252"/>
      <c r="GK226" s="252"/>
      <c r="GL226" s="252"/>
      <c r="GM226" s="252"/>
      <c r="GN226" s="252"/>
      <c r="GO226" s="252"/>
      <c r="GP226" s="252"/>
      <c r="GQ226" s="252"/>
      <c r="GR226" s="252"/>
      <c r="GS226" s="252"/>
      <c r="GT226" s="252"/>
      <c r="GU226" s="252"/>
      <c r="GV226" s="252"/>
      <c r="GW226" s="252"/>
      <c r="GX226" s="252"/>
      <c r="GY226" s="252"/>
      <c r="GZ226" s="252"/>
      <c r="HA226" s="252"/>
      <c r="HB226" s="252"/>
      <c r="HC226" s="252"/>
      <c r="HD226" s="252"/>
      <c r="HE226" s="252"/>
      <c r="HF226" s="252"/>
      <c r="HG226" s="252"/>
      <c r="HH226" s="252"/>
    </row>
    <row r="227" spans="1:216" s="272" customFormat="1">
      <c r="A227" s="252"/>
      <c r="B227" s="288"/>
      <c r="C227" s="289"/>
      <c r="D227" s="289"/>
      <c r="E227" s="289"/>
      <c r="F227" s="290"/>
      <c r="G227" s="290"/>
      <c r="H227" s="290"/>
      <c r="I227" s="290"/>
      <c r="J227" s="290"/>
      <c r="K227" s="291"/>
      <c r="L227" s="291"/>
      <c r="M227" s="291"/>
      <c r="N227" s="291"/>
      <c r="O227" s="291"/>
      <c r="P227" s="252"/>
      <c r="Q227" s="252"/>
      <c r="R227" s="252"/>
      <c r="S227" s="252"/>
      <c r="T227" s="252"/>
      <c r="U227" s="252"/>
      <c r="V227" s="252"/>
      <c r="W227" s="252"/>
      <c r="X227" s="252"/>
      <c r="Y227" s="252"/>
      <c r="Z227" s="252"/>
      <c r="AA227" s="252"/>
      <c r="AB227" s="252"/>
      <c r="AC227" s="252"/>
      <c r="AD227" s="252"/>
      <c r="AE227" s="252"/>
      <c r="AF227" s="252"/>
      <c r="AG227" s="252"/>
      <c r="AH227" s="252"/>
      <c r="AI227" s="252"/>
      <c r="AJ227" s="252"/>
      <c r="AK227" s="252"/>
      <c r="AL227" s="252"/>
      <c r="AM227" s="252"/>
      <c r="AN227" s="252"/>
      <c r="AO227" s="252"/>
      <c r="AP227" s="252"/>
      <c r="AQ227" s="252"/>
      <c r="AR227" s="252"/>
      <c r="AS227" s="252"/>
      <c r="AT227" s="252"/>
      <c r="AU227" s="252"/>
      <c r="AV227" s="252"/>
      <c r="AW227" s="252"/>
      <c r="AX227" s="252"/>
      <c r="AY227" s="252"/>
      <c r="AZ227" s="252"/>
      <c r="BA227" s="252"/>
      <c r="BB227" s="252"/>
      <c r="BC227" s="252"/>
      <c r="BD227" s="252"/>
      <c r="BE227" s="252"/>
      <c r="BF227" s="252"/>
      <c r="BG227" s="252"/>
      <c r="BH227" s="252"/>
      <c r="BI227" s="252"/>
      <c r="BJ227" s="252"/>
      <c r="BK227" s="252"/>
      <c r="BL227" s="252"/>
      <c r="BM227" s="252"/>
      <c r="BN227" s="252"/>
      <c r="BO227" s="252"/>
      <c r="BP227" s="252"/>
      <c r="BQ227" s="252"/>
      <c r="BR227" s="252"/>
      <c r="BS227" s="252"/>
      <c r="BT227" s="252"/>
      <c r="BU227" s="252"/>
      <c r="BV227" s="252"/>
      <c r="BW227" s="252"/>
      <c r="BX227" s="252"/>
      <c r="BY227" s="252"/>
      <c r="BZ227" s="252"/>
      <c r="CA227" s="252"/>
      <c r="CB227" s="252"/>
      <c r="CC227" s="252"/>
      <c r="CD227" s="252"/>
      <c r="CE227" s="252"/>
      <c r="CF227" s="252"/>
      <c r="CG227" s="252"/>
      <c r="CH227" s="252"/>
      <c r="CI227" s="252"/>
      <c r="CJ227" s="252"/>
      <c r="CK227" s="252"/>
      <c r="CL227" s="252"/>
      <c r="CM227" s="252"/>
      <c r="CN227" s="252"/>
      <c r="CO227" s="252"/>
      <c r="CP227" s="252"/>
      <c r="CQ227" s="252"/>
      <c r="CR227" s="252"/>
      <c r="CS227" s="252"/>
      <c r="CT227" s="252"/>
      <c r="CU227" s="252"/>
      <c r="CV227" s="252"/>
      <c r="CW227" s="252"/>
      <c r="CX227" s="252"/>
      <c r="CY227" s="252"/>
      <c r="CZ227" s="252"/>
      <c r="DA227" s="252"/>
      <c r="DB227" s="252"/>
      <c r="DC227" s="252"/>
      <c r="DD227" s="252"/>
      <c r="DE227" s="252"/>
      <c r="DF227" s="252"/>
      <c r="DG227" s="252"/>
      <c r="DH227" s="252"/>
      <c r="DI227" s="252"/>
      <c r="DJ227" s="252"/>
      <c r="DK227" s="252"/>
      <c r="DL227" s="252"/>
      <c r="DM227" s="252"/>
      <c r="DN227" s="252"/>
      <c r="DO227" s="252"/>
      <c r="DP227" s="252"/>
      <c r="DQ227" s="252"/>
      <c r="DR227" s="252"/>
      <c r="DS227" s="252"/>
      <c r="DT227" s="252"/>
      <c r="DU227" s="252"/>
      <c r="DV227" s="252"/>
      <c r="DW227" s="252"/>
      <c r="DX227" s="252"/>
      <c r="DY227" s="252"/>
      <c r="DZ227" s="252"/>
      <c r="EA227" s="252"/>
      <c r="EB227" s="252"/>
      <c r="EC227" s="252"/>
      <c r="ED227" s="252"/>
      <c r="EE227" s="252"/>
      <c r="EF227" s="252"/>
      <c r="EG227" s="252"/>
      <c r="EH227" s="252"/>
      <c r="EI227" s="252"/>
      <c r="EJ227" s="252"/>
      <c r="EK227" s="252"/>
      <c r="EL227" s="252"/>
      <c r="EM227" s="252"/>
      <c r="EN227" s="252"/>
      <c r="EO227" s="252"/>
      <c r="EP227" s="252"/>
      <c r="EQ227" s="252"/>
      <c r="ER227" s="252"/>
      <c r="ES227" s="252"/>
      <c r="ET227" s="252"/>
      <c r="EU227" s="252"/>
      <c r="EV227" s="252"/>
      <c r="EW227" s="252"/>
      <c r="EX227" s="252"/>
      <c r="EY227" s="252"/>
      <c r="EZ227" s="252"/>
      <c r="FA227" s="252"/>
      <c r="FB227" s="252"/>
      <c r="FC227" s="252"/>
      <c r="FD227" s="252"/>
      <c r="FE227" s="252"/>
      <c r="FF227" s="252"/>
      <c r="FG227" s="252"/>
      <c r="FH227" s="252"/>
      <c r="FI227" s="252"/>
      <c r="FJ227" s="252"/>
      <c r="FK227" s="252"/>
      <c r="FL227" s="252"/>
      <c r="FM227" s="252"/>
      <c r="FN227" s="252"/>
      <c r="FO227" s="252"/>
      <c r="FP227" s="252"/>
      <c r="FQ227" s="252"/>
      <c r="FR227" s="252"/>
      <c r="FS227" s="252"/>
      <c r="FT227" s="252"/>
      <c r="FU227" s="252"/>
      <c r="FV227" s="252"/>
      <c r="FW227" s="252"/>
      <c r="FX227" s="252"/>
      <c r="FY227" s="252"/>
      <c r="FZ227" s="252"/>
      <c r="GA227" s="252"/>
      <c r="GB227" s="252"/>
      <c r="GC227" s="252"/>
      <c r="GD227" s="252"/>
      <c r="GE227" s="252"/>
      <c r="GF227" s="252"/>
      <c r="GG227" s="252"/>
      <c r="GH227" s="252"/>
      <c r="GI227" s="252"/>
      <c r="GJ227" s="252"/>
      <c r="GK227" s="252"/>
      <c r="GL227" s="252"/>
      <c r="GM227" s="252"/>
      <c r="GN227" s="252"/>
      <c r="GO227" s="252"/>
      <c r="GP227" s="252"/>
      <c r="GQ227" s="252"/>
      <c r="GR227" s="252"/>
      <c r="GS227" s="252"/>
      <c r="GT227" s="252"/>
      <c r="GU227" s="252"/>
      <c r="GV227" s="252"/>
      <c r="GW227" s="252"/>
      <c r="GX227" s="252"/>
      <c r="GY227" s="252"/>
      <c r="GZ227" s="252"/>
      <c r="HA227" s="252"/>
      <c r="HB227" s="252"/>
      <c r="HC227" s="252"/>
      <c r="HD227" s="252"/>
      <c r="HE227" s="252"/>
      <c r="HF227" s="252"/>
      <c r="HG227" s="252"/>
      <c r="HH227" s="252"/>
    </row>
    <row r="228" spans="1:216" s="272" customFormat="1">
      <c r="A228" s="252"/>
      <c r="B228" s="288"/>
      <c r="C228" s="289"/>
      <c r="D228" s="289"/>
      <c r="E228" s="289"/>
      <c r="F228" s="290"/>
      <c r="G228" s="290"/>
      <c r="H228" s="290"/>
      <c r="I228" s="290"/>
      <c r="J228" s="290"/>
      <c r="K228" s="291"/>
      <c r="L228" s="291"/>
      <c r="M228" s="291"/>
      <c r="N228" s="291"/>
      <c r="O228" s="291"/>
      <c r="P228" s="252"/>
      <c r="Q228" s="252"/>
      <c r="R228" s="252"/>
      <c r="S228" s="252"/>
      <c r="T228" s="252"/>
      <c r="U228" s="252"/>
      <c r="V228" s="252"/>
      <c r="W228" s="252"/>
      <c r="X228" s="252"/>
      <c r="Y228" s="252"/>
      <c r="Z228" s="252"/>
      <c r="AA228" s="252"/>
      <c r="AB228" s="252"/>
      <c r="AC228" s="252"/>
      <c r="AD228" s="252"/>
      <c r="AE228" s="252"/>
      <c r="AF228" s="252"/>
      <c r="AG228" s="252"/>
      <c r="AH228" s="252"/>
      <c r="AI228" s="252"/>
      <c r="AJ228" s="252"/>
      <c r="AK228" s="252"/>
      <c r="AL228" s="252"/>
      <c r="AM228" s="252"/>
      <c r="AN228" s="252"/>
      <c r="AO228" s="252"/>
      <c r="AP228" s="252"/>
      <c r="AQ228" s="252"/>
      <c r="AR228" s="252"/>
      <c r="AS228" s="252"/>
      <c r="AT228" s="252"/>
      <c r="AU228" s="252"/>
      <c r="AV228" s="252"/>
      <c r="AW228" s="252"/>
      <c r="AX228" s="252"/>
      <c r="AY228" s="252"/>
      <c r="AZ228" s="252"/>
      <c r="BA228" s="252"/>
      <c r="BB228" s="252"/>
      <c r="BC228" s="252"/>
      <c r="BD228" s="252"/>
      <c r="BE228" s="252"/>
      <c r="BF228" s="252"/>
      <c r="BG228" s="252"/>
      <c r="BH228" s="252"/>
      <c r="BI228" s="252"/>
      <c r="BJ228" s="252"/>
      <c r="BK228" s="252"/>
      <c r="BL228" s="252"/>
      <c r="BM228" s="252"/>
      <c r="BN228" s="252"/>
      <c r="BO228" s="252"/>
      <c r="BP228" s="252"/>
      <c r="BQ228" s="252"/>
      <c r="BR228" s="252"/>
      <c r="BS228" s="252"/>
      <c r="BT228" s="252"/>
      <c r="BU228" s="252"/>
      <c r="BV228" s="252"/>
      <c r="BW228" s="252"/>
      <c r="BX228" s="252"/>
      <c r="BY228" s="252"/>
      <c r="BZ228" s="252"/>
      <c r="CA228" s="252"/>
      <c r="CB228" s="252"/>
      <c r="CC228" s="252"/>
      <c r="CD228" s="252"/>
      <c r="CE228" s="252"/>
      <c r="CF228" s="252"/>
      <c r="CG228" s="252"/>
      <c r="CH228" s="252"/>
      <c r="CI228" s="252"/>
      <c r="CJ228" s="252"/>
      <c r="CK228" s="252"/>
      <c r="CL228" s="252"/>
      <c r="CM228" s="252"/>
      <c r="CN228" s="252"/>
      <c r="CO228" s="252"/>
      <c r="CP228" s="252"/>
      <c r="CQ228" s="252"/>
      <c r="CR228" s="252"/>
      <c r="CS228" s="252"/>
      <c r="CT228" s="252"/>
      <c r="CU228" s="252"/>
      <c r="CV228" s="252"/>
      <c r="CW228" s="252"/>
      <c r="CX228" s="252"/>
      <c r="CY228" s="252"/>
      <c r="CZ228" s="252"/>
      <c r="DA228" s="252"/>
      <c r="DB228" s="252"/>
      <c r="DC228" s="252"/>
      <c r="DD228" s="252"/>
      <c r="DE228" s="252"/>
      <c r="DF228" s="252"/>
      <c r="DG228" s="252"/>
      <c r="DH228" s="252"/>
      <c r="DI228" s="252"/>
      <c r="DJ228" s="252"/>
      <c r="DK228" s="252"/>
      <c r="DL228" s="252"/>
      <c r="DM228" s="252"/>
      <c r="DN228" s="252"/>
      <c r="DO228" s="252"/>
      <c r="DP228" s="252"/>
      <c r="DQ228" s="252"/>
      <c r="DR228" s="252"/>
      <c r="DS228" s="252"/>
      <c r="DT228" s="252"/>
      <c r="DU228" s="252"/>
      <c r="DV228" s="252"/>
      <c r="DW228" s="252"/>
      <c r="DX228" s="252"/>
      <c r="DY228" s="252"/>
      <c r="DZ228" s="252"/>
      <c r="EA228" s="252"/>
      <c r="EB228" s="252"/>
      <c r="EC228" s="252"/>
      <c r="ED228" s="252"/>
      <c r="EE228" s="252"/>
      <c r="EF228" s="252"/>
      <c r="EG228" s="252"/>
      <c r="EH228" s="252"/>
      <c r="EI228" s="252"/>
      <c r="EJ228" s="252"/>
      <c r="EK228" s="252"/>
      <c r="EL228" s="252"/>
      <c r="EM228" s="252"/>
      <c r="EN228" s="252"/>
      <c r="EO228" s="252"/>
      <c r="EP228" s="252"/>
      <c r="EQ228" s="252"/>
      <c r="ER228" s="252"/>
      <c r="ES228" s="252"/>
      <c r="ET228" s="252"/>
      <c r="EU228" s="252"/>
      <c r="EV228" s="252"/>
      <c r="EW228" s="252"/>
      <c r="EX228" s="252"/>
      <c r="EY228" s="252"/>
      <c r="EZ228" s="252"/>
      <c r="FA228" s="252"/>
      <c r="FB228" s="252"/>
      <c r="FC228" s="252"/>
      <c r="FD228" s="252"/>
      <c r="FE228" s="252"/>
      <c r="FF228" s="252"/>
      <c r="FG228" s="252"/>
      <c r="FH228" s="252"/>
      <c r="FI228" s="252"/>
      <c r="FJ228" s="252"/>
      <c r="FK228" s="252"/>
      <c r="FL228" s="252"/>
      <c r="FM228" s="252"/>
      <c r="FN228" s="252"/>
      <c r="FO228" s="252"/>
      <c r="FP228" s="252"/>
      <c r="FQ228" s="252"/>
      <c r="FR228" s="252"/>
      <c r="FS228" s="252"/>
      <c r="FT228" s="252"/>
      <c r="FU228" s="252"/>
      <c r="FV228" s="252"/>
      <c r="FW228" s="252"/>
      <c r="FX228" s="252"/>
      <c r="FY228" s="252"/>
      <c r="FZ228" s="252"/>
      <c r="GA228" s="252"/>
      <c r="GB228" s="252"/>
      <c r="GC228" s="252"/>
      <c r="GD228" s="252"/>
      <c r="GE228" s="252"/>
      <c r="GF228" s="252"/>
      <c r="GG228" s="252"/>
      <c r="GH228" s="252"/>
      <c r="GI228" s="252"/>
      <c r="GJ228" s="252"/>
      <c r="GK228" s="252"/>
      <c r="GL228" s="252"/>
      <c r="GM228" s="252"/>
      <c r="GN228" s="252"/>
      <c r="GO228" s="252"/>
      <c r="GP228" s="252"/>
      <c r="GQ228" s="252"/>
      <c r="GR228" s="252"/>
      <c r="GS228" s="252"/>
      <c r="GT228" s="252"/>
      <c r="GU228" s="252"/>
      <c r="GV228" s="252"/>
      <c r="GW228" s="252"/>
      <c r="GX228" s="252"/>
      <c r="GY228" s="252"/>
      <c r="GZ228" s="252"/>
      <c r="HA228" s="252"/>
      <c r="HB228" s="252"/>
      <c r="HC228" s="252"/>
      <c r="HD228" s="252"/>
      <c r="HE228" s="252"/>
      <c r="HF228" s="252"/>
      <c r="HG228" s="252"/>
      <c r="HH228" s="252"/>
    </row>
    <row r="229" spans="1:216" s="272" customFormat="1">
      <c r="A229" s="252"/>
      <c r="B229" s="288"/>
      <c r="C229" s="289"/>
      <c r="D229" s="289"/>
      <c r="E229" s="289"/>
      <c r="F229" s="290"/>
      <c r="G229" s="290"/>
      <c r="H229" s="290"/>
      <c r="I229" s="290"/>
      <c r="J229" s="290"/>
      <c r="K229" s="291"/>
      <c r="L229" s="291"/>
      <c r="M229" s="291"/>
      <c r="N229" s="291"/>
      <c r="O229" s="291"/>
      <c r="P229" s="252"/>
      <c r="Q229" s="252"/>
      <c r="R229" s="252"/>
      <c r="S229" s="252"/>
      <c r="T229" s="252"/>
      <c r="U229" s="252"/>
      <c r="V229" s="252"/>
      <c r="W229" s="252"/>
      <c r="X229" s="252"/>
      <c r="Y229" s="252"/>
      <c r="Z229" s="252"/>
      <c r="AA229" s="252"/>
      <c r="AB229" s="252"/>
      <c r="AC229" s="252"/>
      <c r="AD229" s="252"/>
      <c r="AE229" s="252"/>
      <c r="AF229" s="252"/>
      <c r="AG229" s="252"/>
      <c r="AH229" s="252"/>
      <c r="AI229" s="252"/>
      <c r="AJ229" s="252"/>
      <c r="AK229" s="252"/>
      <c r="AL229" s="252"/>
      <c r="AM229" s="252"/>
      <c r="AN229" s="252"/>
      <c r="AO229" s="252"/>
      <c r="AP229" s="252"/>
      <c r="AQ229" s="252"/>
      <c r="AR229" s="252"/>
      <c r="AS229" s="252"/>
      <c r="AT229" s="252"/>
      <c r="AU229" s="252"/>
      <c r="AV229" s="252"/>
      <c r="AW229" s="252"/>
      <c r="AX229" s="252"/>
      <c r="AY229" s="252"/>
      <c r="AZ229" s="252"/>
      <c r="BA229" s="252"/>
      <c r="BB229" s="252"/>
      <c r="BC229" s="252"/>
      <c r="BD229" s="252"/>
      <c r="BE229" s="252"/>
      <c r="BF229" s="252"/>
      <c r="BG229" s="252"/>
      <c r="BH229" s="252"/>
      <c r="BI229" s="252"/>
      <c r="BJ229" s="252"/>
      <c r="BK229" s="252"/>
      <c r="BL229" s="252"/>
      <c r="BM229" s="252"/>
      <c r="BN229" s="252"/>
      <c r="BO229" s="252"/>
      <c r="BP229" s="252"/>
      <c r="BQ229" s="252"/>
      <c r="BR229" s="252"/>
      <c r="BS229" s="252"/>
      <c r="BT229" s="252"/>
      <c r="BU229" s="252"/>
      <c r="BV229" s="252"/>
      <c r="BW229" s="252"/>
      <c r="BX229" s="252"/>
      <c r="BY229" s="252"/>
      <c r="BZ229" s="252"/>
      <c r="CA229" s="252"/>
      <c r="CB229" s="252"/>
      <c r="CC229" s="252"/>
      <c r="CD229" s="252"/>
      <c r="CE229" s="252"/>
      <c r="CF229" s="252"/>
      <c r="CG229" s="252"/>
      <c r="CH229" s="252"/>
      <c r="CI229" s="252"/>
      <c r="CJ229" s="252"/>
      <c r="CK229" s="252"/>
      <c r="CL229" s="252"/>
      <c r="CM229" s="252"/>
      <c r="CN229" s="252"/>
      <c r="CO229" s="252"/>
      <c r="CP229" s="252"/>
      <c r="CQ229" s="252"/>
      <c r="CR229" s="252"/>
      <c r="CS229" s="252"/>
      <c r="CT229" s="252"/>
      <c r="CU229" s="252"/>
      <c r="CV229" s="252"/>
      <c r="CW229" s="252"/>
      <c r="CX229" s="252"/>
      <c r="CY229" s="252"/>
      <c r="CZ229" s="252"/>
      <c r="DA229" s="252"/>
      <c r="DB229" s="252"/>
      <c r="DC229" s="252"/>
      <c r="DD229" s="252"/>
      <c r="DE229" s="252"/>
      <c r="DF229" s="252"/>
      <c r="DG229" s="252"/>
      <c r="DH229" s="252"/>
      <c r="DI229" s="252"/>
      <c r="DJ229" s="252"/>
      <c r="DK229" s="252"/>
      <c r="DL229" s="252"/>
      <c r="DM229" s="252"/>
      <c r="DN229" s="252"/>
      <c r="DO229" s="252"/>
      <c r="DP229" s="252"/>
      <c r="DQ229" s="252"/>
      <c r="DR229" s="252"/>
      <c r="DS229" s="252"/>
      <c r="DT229" s="252"/>
      <c r="DU229" s="252"/>
      <c r="DV229" s="252"/>
      <c r="DW229" s="252"/>
      <c r="DX229" s="252"/>
      <c r="DY229" s="252"/>
      <c r="DZ229" s="252"/>
      <c r="EA229" s="252"/>
      <c r="EB229" s="252"/>
      <c r="EC229" s="252"/>
      <c r="ED229" s="252"/>
      <c r="EE229" s="252"/>
      <c r="EF229" s="252"/>
      <c r="EG229" s="252"/>
      <c r="EH229" s="252"/>
      <c r="EI229" s="252"/>
      <c r="EJ229" s="252"/>
      <c r="EK229" s="252"/>
      <c r="EL229" s="252"/>
      <c r="EM229" s="252"/>
      <c r="EN229" s="252"/>
      <c r="EO229" s="252"/>
      <c r="EP229" s="252"/>
      <c r="EQ229" s="252"/>
      <c r="ER229" s="252"/>
      <c r="ES229" s="252"/>
      <c r="ET229" s="252"/>
      <c r="EU229" s="252"/>
      <c r="EV229" s="252"/>
      <c r="EW229" s="252"/>
      <c r="EX229" s="252"/>
      <c r="EY229" s="252"/>
      <c r="EZ229" s="252"/>
      <c r="FA229" s="252"/>
      <c r="FB229" s="252"/>
      <c r="FC229" s="252"/>
      <c r="FD229" s="252"/>
      <c r="FE229" s="252"/>
      <c r="FF229" s="252"/>
      <c r="FG229" s="252"/>
      <c r="FH229" s="252"/>
      <c r="FI229" s="252"/>
      <c r="FJ229" s="252"/>
      <c r="FK229" s="252"/>
      <c r="FL229" s="252"/>
      <c r="FM229" s="252"/>
      <c r="FN229" s="252"/>
      <c r="FO229" s="252"/>
      <c r="FP229" s="252"/>
      <c r="FQ229" s="252"/>
      <c r="FR229" s="252"/>
      <c r="FS229" s="252"/>
      <c r="FT229" s="252"/>
      <c r="FU229" s="252"/>
      <c r="FV229" s="252"/>
      <c r="FW229" s="252"/>
      <c r="FX229" s="252"/>
      <c r="FY229" s="252"/>
      <c r="FZ229" s="252"/>
      <c r="GA229" s="252"/>
      <c r="GB229" s="252"/>
      <c r="GC229" s="252"/>
      <c r="GD229" s="252"/>
      <c r="GE229" s="252"/>
      <c r="GF229" s="252"/>
      <c r="GG229" s="252"/>
      <c r="GH229" s="252"/>
      <c r="GI229" s="252"/>
      <c r="GJ229" s="252"/>
      <c r="GK229" s="252"/>
      <c r="GL229" s="252"/>
      <c r="GM229" s="252"/>
      <c r="GN229" s="252"/>
      <c r="GO229" s="252"/>
      <c r="GP229" s="252"/>
      <c r="GQ229" s="252"/>
      <c r="GR229" s="252"/>
      <c r="GS229" s="252"/>
      <c r="GT229" s="252"/>
      <c r="GU229" s="252"/>
      <c r="GV229" s="252"/>
      <c r="GW229" s="252"/>
      <c r="GX229" s="252"/>
      <c r="GY229" s="252"/>
      <c r="GZ229" s="252"/>
      <c r="HA229" s="252"/>
      <c r="HB229" s="252"/>
      <c r="HC229" s="252"/>
      <c r="HD229" s="252"/>
      <c r="HE229" s="252"/>
      <c r="HF229" s="252"/>
      <c r="HG229" s="252"/>
      <c r="HH229" s="252"/>
    </row>
    <row r="230" spans="1:216" s="272" customFormat="1">
      <c r="A230" s="252"/>
      <c r="B230" s="288"/>
      <c r="C230" s="289"/>
      <c r="D230" s="289"/>
      <c r="E230" s="289"/>
      <c r="F230" s="290"/>
      <c r="G230" s="290"/>
      <c r="H230" s="290"/>
      <c r="I230" s="290"/>
      <c r="J230" s="290"/>
      <c r="K230" s="291"/>
      <c r="L230" s="291"/>
      <c r="M230" s="291"/>
      <c r="N230" s="291"/>
      <c r="O230" s="291"/>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c r="AL230" s="252"/>
      <c r="AM230" s="252"/>
      <c r="AN230" s="252"/>
      <c r="AO230" s="252"/>
      <c r="AP230" s="252"/>
      <c r="AQ230" s="252"/>
      <c r="AR230" s="252"/>
      <c r="AS230" s="252"/>
      <c r="AT230" s="252"/>
      <c r="AU230" s="252"/>
      <c r="AV230" s="252"/>
      <c r="AW230" s="252"/>
      <c r="AX230" s="252"/>
      <c r="AY230" s="252"/>
      <c r="AZ230" s="252"/>
      <c r="BA230" s="252"/>
      <c r="BB230" s="252"/>
      <c r="BC230" s="252"/>
      <c r="BD230" s="252"/>
      <c r="BE230" s="252"/>
      <c r="BF230" s="252"/>
      <c r="BG230" s="252"/>
      <c r="BH230" s="252"/>
      <c r="BI230" s="252"/>
      <c r="BJ230" s="252"/>
      <c r="BK230" s="252"/>
      <c r="BL230" s="252"/>
      <c r="BM230" s="252"/>
      <c r="BN230" s="252"/>
      <c r="BO230" s="252"/>
      <c r="BP230" s="252"/>
      <c r="BQ230" s="252"/>
      <c r="BR230" s="252"/>
      <c r="BS230" s="252"/>
      <c r="BT230" s="252"/>
      <c r="BU230" s="252"/>
      <c r="BV230" s="252"/>
      <c r="BW230" s="252"/>
      <c r="BX230" s="252"/>
      <c r="BY230" s="252"/>
      <c r="BZ230" s="252"/>
      <c r="CA230" s="252"/>
      <c r="CB230" s="252"/>
      <c r="CC230" s="252"/>
      <c r="CD230" s="252"/>
      <c r="CE230" s="252"/>
      <c r="CF230" s="252"/>
      <c r="CG230" s="252"/>
      <c r="CH230" s="252"/>
      <c r="CI230" s="252"/>
      <c r="CJ230" s="252"/>
      <c r="CK230" s="252"/>
      <c r="CL230" s="252"/>
      <c r="CM230" s="252"/>
      <c r="CN230" s="252"/>
      <c r="CO230" s="252"/>
      <c r="CP230" s="252"/>
      <c r="CQ230" s="252"/>
      <c r="CR230" s="252"/>
      <c r="CS230" s="252"/>
      <c r="CT230" s="252"/>
      <c r="CU230" s="252"/>
      <c r="CV230" s="252"/>
      <c r="CW230" s="252"/>
      <c r="CX230" s="252"/>
      <c r="CY230" s="252"/>
      <c r="CZ230" s="252"/>
      <c r="DA230" s="252"/>
      <c r="DB230" s="252"/>
      <c r="DC230" s="252"/>
      <c r="DD230" s="252"/>
      <c r="DE230" s="252"/>
      <c r="DF230" s="252"/>
      <c r="DG230" s="252"/>
      <c r="DH230" s="252"/>
      <c r="DI230" s="252"/>
      <c r="DJ230" s="252"/>
      <c r="DK230" s="252"/>
      <c r="DL230" s="252"/>
      <c r="DM230" s="252"/>
      <c r="DN230" s="252"/>
      <c r="DO230" s="252"/>
      <c r="DP230" s="252"/>
      <c r="DQ230" s="252"/>
      <c r="DR230" s="252"/>
      <c r="DS230" s="252"/>
      <c r="DT230" s="252"/>
      <c r="DU230" s="252"/>
      <c r="DV230" s="252"/>
      <c r="DW230" s="252"/>
      <c r="DX230" s="252"/>
      <c r="DY230" s="252"/>
      <c r="DZ230" s="252"/>
      <c r="EA230" s="252"/>
      <c r="EB230" s="252"/>
      <c r="EC230" s="252"/>
      <c r="ED230" s="252"/>
      <c r="EE230" s="252"/>
      <c r="EF230" s="252"/>
      <c r="EG230" s="252"/>
      <c r="EH230" s="252"/>
      <c r="EI230" s="252"/>
      <c r="EJ230" s="252"/>
      <c r="EK230" s="252"/>
      <c r="EL230" s="252"/>
      <c r="EM230" s="252"/>
      <c r="EN230" s="252"/>
      <c r="EO230" s="252"/>
      <c r="EP230" s="252"/>
      <c r="EQ230" s="252"/>
      <c r="ER230" s="252"/>
      <c r="ES230" s="252"/>
      <c r="ET230" s="252"/>
      <c r="EU230" s="252"/>
      <c r="EV230" s="252"/>
      <c r="EW230" s="252"/>
      <c r="EX230" s="252"/>
      <c r="EY230" s="252"/>
      <c r="EZ230" s="252"/>
      <c r="FA230" s="252"/>
      <c r="FB230" s="252"/>
      <c r="FC230" s="252"/>
      <c r="FD230" s="252"/>
      <c r="FE230" s="252"/>
      <c r="FF230" s="252"/>
      <c r="FG230" s="252"/>
      <c r="FH230" s="252"/>
      <c r="FI230" s="252"/>
      <c r="FJ230" s="252"/>
      <c r="FK230" s="252"/>
      <c r="FL230" s="252"/>
      <c r="FM230" s="252"/>
      <c r="FN230" s="252"/>
      <c r="FO230" s="252"/>
      <c r="FP230" s="252"/>
      <c r="FQ230" s="252"/>
      <c r="FR230" s="252"/>
      <c r="FS230" s="252"/>
      <c r="FT230" s="252"/>
      <c r="FU230" s="252"/>
      <c r="FV230" s="252"/>
      <c r="FW230" s="252"/>
      <c r="FX230" s="252"/>
      <c r="FY230" s="252"/>
      <c r="FZ230" s="252"/>
      <c r="GA230" s="252"/>
      <c r="GB230" s="252"/>
      <c r="GC230" s="252"/>
      <c r="GD230" s="252"/>
      <c r="GE230" s="252"/>
      <c r="GF230" s="252"/>
      <c r="GG230" s="252"/>
      <c r="GH230" s="252"/>
      <c r="GI230" s="252"/>
      <c r="GJ230" s="252"/>
      <c r="GK230" s="252"/>
      <c r="GL230" s="252"/>
      <c r="GM230" s="252"/>
      <c r="GN230" s="252"/>
      <c r="GO230" s="252"/>
      <c r="GP230" s="252"/>
      <c r="GQ230" s="252"/>
      <c r="GR230" s="252"/>
      <c r="GS230" s="252"/>
      <c r="GT230" s="252"/>
      <c r="GU230" s="252"/>
      <c r="GV230" s="252"/>
      <c r="GW230" s="252"/>
      <c r="GX230" s="252"/>
      <c r="GY230" s="252"/>
      <c r="GZ230" s="252"/>
      <c r="HA230" s="252"/>
      <c r="HB230" s="252"/>
      <c r="HC230" s="252"/>
      <c r="HD230" s="252"/>
      <c r="HE230" s="252"/>
      <c r="HF230" s="252"/>
      <c r="HG230" s="252"/>
      <c r="HH230" s="252"/>
    </row>
    <row r="231" spans="1:216" s="272" customFormat="1">
      <c r="A231" s="252"/>
      <c r="B231" s="288"/>
      <c r="C231" s="289"/>
      <c r="D231" s="289"/>
      <c r="E231" s="289"/>
      <c r="F231" s="290"/>
      <c r="G231" s="290"/>
      <c r="H231" s="290"/>
      <c r="I231" s="290"/>
      <c r="J231" s="290"/>
      <c r="K231" s="291"/>
      <c r="L231" s="291"/>
      <c r="M231" s="291"/>
      <c r="N231" s="291"/>
      <c r="O231" s="291"/>
      <c r="P231" s="252"/>
      <c r="Q231" s="252"/>
      <c r="R231" s="252"/>
      <c r="S231" s="252"/>
      <c r="T231" s="252"/>
      <c r="U231" s="252"/>
      <c r="V231" s="252"/>
      <c r="W231" s="252"/>
      <c r="X231" s="252"/>
      <c r="Y231" s="252"/>
      <c r="Z231" s="252"/>
      <c r="AA231" s="252"/>
      <c r="AB231" s="252"/>
      <c r="AC231" s="252"/>
      <c r="AD231" s="252"/>
      <c r="AE231" s="252"/>
      <c r="AF231" s="252"/>
      <c r="AG231" s="252"/>
      <c r="AH231" s="252"/>
      <c r="AI231" s="252"/>
      <c r="AJ231" s="252"/>
      <c r="AK231" s="252"/>
      <c r="AL231" s="252"/>
      <c r="AM231" s="252"/>
      <c r="AN231" s="252"/>
      <c r="AO231" s="252"/>
      <c r="AP231" s="252"/>
      <c r="AQ231" s="252"/>
      <c r="AR231" s="252"/>
      <c r="AS231" s="252"/>
      <c r="AT231" s="252"/>
      <c r="AU231" s="252"/>
      <c r="AV231" s="252"/>
      <c r="AW231" s="252"/>
      <c r="AX231" s="252"/>
      <c r="AY231" s="252"/>
      <c r="AZ231" s="252"/>
      <c r="BA231" s="252"/>
      <c r="BB231" s="252"/>
      <c r="BC231" s="252"/>
      <c r="BD231" s="252"/>
      <c r="BE231" s="252"/>
      <c r="BF231" s="252"/>
      <c r="BG231" s="252"/>
      <c r="BH231" s="252"/>
      <c r="BI231" s="252"/>
      <c r="BJ231" s="252"/>
      <c r="BK231" s="252"/>
      <c r="BL231" s="252"/>
      <c r="BM231" s="252"/>
      <c r="BN231" s="252"/>
      <c r="BO231" s="252"/>
      <c r="BP231" s="252"/>
      <c r="BQ231" s="252"/>
      <c r="BR231" s="252"/>
      <c r="BS231" s="252"/>
      <c r="BT231" s="252"/>
      <c r="BU231" s="252"/>
      <c r="BV231" s="252"/>
      <c r="BW231" s="252"/>
      <c r="BX231" s="252"/>
      <c r="BY231" s="252"/>
      <c r="BZ231" s="252"/>
      <c r="CA231" s="252"/>
      <c r="CB231" s="252"/>
      <c r="CC231" s="252"/>
      <c r="CD231" s="252"/>
      <c r="CE231" s="252"/>
      <c r="CF231" s="252"/>
      <c r="CG231" s="252"/>
      <c r="CH231" s="252"/>
      <c r="CI231" s="252"/>
      <c r="CJ231" s="252"/>
      <c r="CK231" s="252"/>
      <c r="CL231" s="252"/>
      <c r="CM231" s="252"/>
      <c r="CN231" s="252"/>
      <c r="CO231" s="252"/>
      <c r="CP231" s="252"/>
      <c r="CQ231" s="252"/>
      <c r="CR231" s="252"/>
      <c r="CS231" s="252"/>
      <c r="CT231" s="252"/>
      <c r="CU231" s="252"/>
      <c r="CV231" s="252"/>
      <c r="CW231" s="252"/>
      <c r="CX231" s="252"/>
      <c r="CY231" s="252"/>
      <c r="CZ231" s="252"/>
      <c r="DA231" s="252"/>
      <c r="DB231" s="252"/>
      <c r="DC231" s="252"/>
      <c r="DD231" s="252"/>
      <c r="DE231" s="252"/>
      <c r="DF231" s="252"/>
      <c r="DG231" s="252"/>
      <c r="DH231" s="252"/>
      <c r="DI231" s="252"/>
      <c r="DJ231" s="252"/>
      <c r="DK231" s="252"/>
      <c r="DL231" s="252"/>
      <c r="DM231" s="252"/>
      <c r="DN231" s="252"/>
      <c r="DO231" s="252"/>
      <c r="DP231" s="252"/>
      <c r="DQ231" s="252"/>
      <c r="DR231" s="252"/>
      <c r="DS231" s="252"/>
      <c r="DT231" s="252"/>
      <c r="DU231" s="252"/>
      <c r="DV231" s="252"/>
      <c r="DW231" s="252"/>
      <c r="DX231" s="252"/>
      <c r="DY231" s="252"/>
      <c r="DZ231" s="252"/>
      <c r="EA231" s="252"/>
      <c r="EB231" s="252"/>
      <c r="EC231" s="252"/>
      <c r="ED231" s="252"/>
      <c r="EE231" s="252"/>
      <c r="EF231" s="252"/>
      <c r="EG231" s="252"/>
      <c r="EH231" s="252"/>
      <c r="EI231" s="252"/>
      <c r="EJ231" s="252"/>
      <c r="EK231" s="252"/>
      <c r="EL231" s="252"/>
      <c r="EM231" s="252"/>
      <c r="EN231" s="252"/>
      <c r="EO231" s="252"/>
      <c r="EP231" s="252"/>
      <c r="EQ231" s="252"/>
      <c r="ER231" s="252"/>
      <c r="ES231" s="252"/>
      <c r="ET231" s="252"/>
      <c r="EU231" s="252"/>
      <c r="EV231" s="252"/>
      <c r="EW231" s="252"/>
      <c r="EX231" s="252"/>
      <c r="EY231" s="252"/>
      <c r="EZ231" s="252"/>
      <c r="FA231" s="252"/>
      <c r="FB231" s="252"/>
      <c r="FC231" s="252"/>
      <c r="FD231" s="252"/>
      <c r="FE231" s="252"/>
      <c r="FF231" s="252"/>
      <c r="FG231" s="252"/>
      <c r="FH231" s="252"/>
      <c r="FI231" s="252"/>
      <c r="FJ231" s="252"/>
      <c r="FK231" s="252"/>
      <c r="FL231" s="252"/>
      <c r="FM231" s="252"/>
      <c r="FN231" s="252"/>
      <c r="FO231" s="252"/>
      <c r="FP231" s="252"/>
      <c r="FQ231" s="252"/>
      <c r="FR231" s="252"/>
      <c r="FS231" s="252"/>
      <c r="FT231" s="252"/>
      <c r="FU231" s="252"/>
      <c r="FV231" s="252"/>
      <c r="FW231" s="252"/>
      <c r="FX231" s="252"/>
      <c r="FY231" s="252"/>
      <c r="FZ231" s="252"/>
      <c r="GA231" s="252"/>
      <c r="GB231" s="252"/>
      <c r="GC231" s="252"/>
      <c r="GD231" s="252"/>
      <c r="GE231" s="252"/>
      <c r="GF231" s="252"/>
      <c r="GG231" s="252"/>
      <c r="GH231" s="252"/>
      <c r="GI231" s="252"/>
      <c r="GJ231" s="252"/>
      <c r="GK231" s="252"/>
      <c r="GL231" s="252"/>
      <c r="GM231" s="252"/>
      <c r="GN231" s="252"/>
      <c r="GO231" s="252"/>
      <c r="GP231" s="252"/>
      <c r="GQ231" s="252"/>
      <c r="GR231" s="252"/>
      <c r="GS231" s="252"/>
      <c r="GT231" s="252"/>
      <c r="GU231" s="252"/>
      <c r="GV231" s="252"/>
      <c r="GW231" s="252"/>
      <c r="GX231" s="252"/>
      <c r="GY231" s="252"/>
      <c r="GZ231" s="252"/>
      <c r="HA231" s="252"/>
      <c r="HB231" s="252"/>
      <c r="HC231" s="252"/>
      <c r="HD231" s="252"/>
      <c r="HE231" s="252"/>
      <c r="HF231" s="252"/>
      <c r="HG231" s="252"/>
      <c r="HH231" s="252"/>
    </row>
    <row r="232" spans="1:216" s="272" customFormat="1">
      <c r="A232" s="252"/>
      <c r="B232" s="288"/>
      <c r="C232" s="289"/>
      <c r="D232" s="289"/>
      <c r="E232" s="289"/>
      <c r="F232" s="290"/>
      <c r="G232" s="290"/>
      <c r="H232" s="290"/>
      <c r="I232" s="290"/>
      <c r="J232" s="290"/>
      <c r="K232" s="291"/>
      <c r="L232" s="291"/>
      <c r="M232" s="291"/>
      <c r="N232" s="291"/>
      <c r="O232" s="291"/>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2"/>
      <c r="AY232" s="252"/>
      <c r="AZ232" s="252"/>
      <c r="BA232" s="252"/>
      <c r="BB232" s="252"/>
      <c r="BC232" s="252"/>
      <c r="BD232" s="252"/>
      <c r="BE232" s="252"/>
      <c r="BF232" s="252"/>
      <c r="BG232" s="252"/>
      <c r="BH232" s="252"/>
      <c r="BI232" s="252"/>
      <c r="BJ232" s="252"/>
      <c r="BK232" s="252"/>
      <c r="BL232" s="252"/>
      <c r="BM232" s="252"/>
      <c r="BN232" s="252"/>
      <c r="BO232" s="252"/>
      <c r="BP232" s="252"/>
      <c r="BQ232" s="252"/>
      <c r="BR232" s="252"/>
      <c r="BS232" s="252"/>
      <c r="BT232" s="252"/>
      <c r="BU232" s="252"/>
      <c r="BV232" s="252"/>
      <c r="BW232" s="252"/>
      <c r="BX232" s="252"/>
      <c r="BY232" s="252"/>
      <c r="BZ232" s="252"/>
      <c r="CA232" s="252"/>
      <c r="CB232" s="252"/>
      <c r="CC232" s="252"/>
      <c r="CD232" s="252"/>
      <c r="CE232" s="252"/>
      <c r="CF232" s="252"/>
      <c r="CG232" s="252"/>
      <c r="CH232" s="252"/>
      <c r="CI232" s="252"/>
      <c r="CJ232" s="252"/>
      <c r="CK232" s="252"/>
      <c r="CL232" s="252"/>
      <c r="CM232" s="252"/>
      <c r="CN232" s="252"/>
      <c r="CO232" s="252"/>
      <c r="CP232" s="252"/>
      <c r="CQ232" s="252"/>
      <c r="CR232" s="252"/>
      <c r="CS232" s="252"/>
      <c r="CT232" s="252"/>
      <c r="CU232" s="252"/>
      <c r="CV232" s="252"/>
      <c r="CW232" s="252"/>
      <c r="CX232" s="252"/>
      <c r="CY232" s="252"/>
      <c r="CZ232" s="252"/>
      <c r="DA232" s="252"/>
      <c r="DB232" s="252"/>
      <c r="DC232" s="252"/>
      <c r="DD232" s="252"/>
      <c r="DE232" s="252"/>
      <c r="DF232" s="252"/>
      <c r="DG232" s="252"/>
      <c r="DH232" s="252"/>
      <c r="DI232" s="252"/>
      <c r="DJ232" s="252"/>
      <c r="DK232" s="252"/>
      <c r="DL232" s="252"/>
      <c r="DM232" s="252"/>
      <c r="DN232" s="252"/>
      <c r="DO232" s="252"/>
      <c r="DP232" s="252"/>
      <c r="DQ232" s="252"/>
      <c r="DR232" s="252"/>
      <c r="DS232" s="252"/>
      <c r="DT232" s="252"/>
      <c r="DU232" s="252"/>
      <c r="DV232" s="252"/>
      <c r="DW232" s="252"/>
      <c r="DX232" s="252"/>
      <c r="DY232" s="252"/>
      <c r="DZ232" s="252"/>
      <c r="EA232" s="252"/>
      <c r="EB232" s="252"/>
      <c r="EC232" s="252"/>
      <c r="ED232" s="252"/>
      <c r="EE232" s="252"/>
      <c r="EF232" s="252"/>
      <c r="EG232" s="252"/>
      <c r="EH232" s="252"/>
      <c r="EI232" s="252"/>
      <c r="EJ232" s="252"/>
      <c r="EK232" s="252"/>
      <c r="EL232" s="252"/>
      <c r="EM232" s="252"/>
      <c r="EN232" s="252"/>
      <c r="EO232" s="252"/>
      <c r="EP232" s="252"/>
      <c r="EQ232" s="252"/>
      <c r="ER232" s="252"/>
      <c r="ES232" s="252"/>
      <c r="ET232" s="252"/>
      <c r="EU232" s="252"/>
      <c r="EV232" s="252"/>
      <c r="EW232" s="252"/>
      <c r="EX232" s="252"/>
      <c r="EY232" s="252"/>
      <c r="EZ232" s="252"/>
      <c r="FA232" s="252"/>
      <c r="FB232" s="252"/>
      <c r="FC232" s="252"/>
      <c r="FD232" s="252"/>
      <c r="FE232" s="252"/>
      <c r="FF232" s="252"/>
      <c r="FG232" s="252"/>
      <c r="FH232" s="252"/>
      <c r="FI232" s="252"/>
      <c r="FJ232" s="252"/>
      <c r="FK232" s="252"/>
      <c r="FL232" s="252"/>
      <c r="FM232" s="252"/>
      <c r="FN232" s="252"/>
      <c r="FO232" s="252"/>
      <c r="FP232" s="252"/>
      <c r="FQ232" s="252"/>
      <c r="FR232" s="252"/>
      <c r="FS232" s="252"/>
      <c r="FT232" s="252"/>
      <c r="FU232" s="252"/>
      <c r="FV232" s="252"/>
      <c r="FW232" s="252"/>
      <c r="FX232" s="252"/>
      <c r="FY232" s="252"/>
      <c r="FZ232" s="252"/>
      <c r="GA232" s="252"/>
      <c r="GB232" s="252"/>
      <c r="GC232" s="252"/>
      <c r="GD232" s="252"/>
      <c r="GE232" s="252"/>
      <c r="GF232" s="252"/>
      <c r="GG232" s="252"/>
      <c r="GH232" s="252"/>
      <c r="GI232" s="252"/>
      <c r="GJ232" s="252"/>
      <c r="GK232" s="252"/>
      <c r="GL232" s="252"/>
      <c r="GM232" s="252"/>
      <c r="GN232" s="252"/>
      <c r="GO232" s="252"/>
      <c r="GP232" s="252"/>
      <c r="GQ232" s="252"/>
      <c r="GR232" s="252"/>
      <c r="GS232" s="252"/>
      <c r="GT232" s="252"/>
      <c r="GU232" s="252"/>
      <c r="GV232" s="252"/>
      <c r="GW232" s="252"/>
      <c r="GX232" s="252"/>
      <c r="GY232" s="252"/>
      <c r="GZ232" s="252"/>
      <c r="HA232" s="252"/>
      <c r="HB232" s="252"/>
      <c r="HC232" s="252"/>
      <c r="HD232" s="252"/>
      <c r="HE232" s="252"/>
      <c r="HF232" s="252"/>
      <c r="HG232" s="252"/>
      <c r="HH232" s="252"/>
    </row>
    <row r="233" spans="1:216" s="272" customFormat="1">
      <c r="A233" s="252"/>
      <c r="B233" s="288"/>
      <c r="C233" s="289"/>
      <c r="D233" s="289"/>
      <c r="E233" s="289"/>
      <c r="F233" s="290"/>
      <c r="G233" s="290"/>
      <c r="H233" s="290"/>
      <c r="I233" s="290"/>
      <c r="J233" s="290"/>
      <c r="K233" s="291"/>
      <c r="L233" s="291"/>
      <c r="M233" s="291"/>
      <c r="N233" s="291"/>
      <c r="O233" s="291"/>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c r="AP233" s="252"/>
      <c r="AQ233" s="252"/>
      <c r="AR233" s="252"/>
      <c r="AS233" s="252"/>
      <c r="AT233" s="252"/>
      <c r="AU233" s="252"/>
      <c r="AV233" s="252"/>
      <c r="AW233" s="252"/>
      <c r="AX233" s="252"/>
      <c r="AY233" s="252"/>
      <c r="AZ233" s="252"/>
      <c r="BA233" s="252"/>
      <c r="BB233" s="252"/>
      <c r="BC233" s="252"/>
      <c r="BD233" s="252"/>
      <c r="BE233" s="252"/>
      <c r="BF233" s="252"/>
      <c r="BG233" s="252"/>
      <c r="BH233" s="252"/>
      <c r="BI233" s="252"/>
      <c r="BJ233" s="252"/>
      <c r="BK233" s="252"/>
      <c r="BL233" s="252"/>
      <c r="BM233" s="252"/>
      <c r="BN233" s="252"/>
      <c r="BO233" s="252"/>
      <c r="BP233" s="252"/>
      <c r="BQ233" s="252"/>
      <c r="BR233" s="252"/>
      <c r="BS233" s="252"/>
      <c r="BT233" s="252"/>
      <c r="BU233" s="252"/>
      <c r="BV233" s="252"/>
      <c r="BW233" s="252"/>
      <c r="BX233" s="252"/>
      <c r="BY233" s="252"/>
      <c r="BZ233" s="252"/>
      <c r="CA233" s="252"/>
      <c r="CB233" s="252"/>
      <c r="CC233" s="252"/>
      <c r="CD233" s="252"/>
      <c r="CE233" s="252"/>
      <c r="CF233" s="252"/>
      <c r="CG233" s="252"/>
      <c r="CH233" s="252"/>
      <c r="CI233" s="252"/>
      <c r="CJ233" s="252"/>
      <c r="CK233" s="252"/>
      <c r="CL233" s="252"/>
      <c r="CM233" s="252"/>
      <c r="CN233" s="252"/>
      <c r="CO233" s="252"/>
      <c r="CP233" s="252"/>
      <c r="CQ233" s="252"/>
      <c r="CR233" s="252"/>
      <c r="CS233" s="252"/>
      <c r="CT233" s="252"/>
      <c r="CU233" s="252"/>
      <c r="CV233" s="252"/>
      <c r="CW233" s="252"/>
      <c r="CX233" s="252"/>
      <c r="CY233" s="252"/>
      <c r="CZ233" s="252"/>
      <c r="DA233" s="252"/>
      <c r="DB233" s="252"/>
      <c r="DC233" s="252"/>
      <c r="DD233" s="252"/>
      <c r="DE233" s="252"/>
      <c r="DF233" s="252"/>
      <c r="DG233" s="252"/>
      <c r="DH233" s="252"/>
      <c r="DI233" s="252"/>
      <c r="DJ233" s="252"/>
      <c r="DK233" s="252"/>
      <c r="DL233" s="252"/>
      <c r="DM233" s="252"/>
      <c r="DN233" s="252"/>
      <c r="DO233" s="252"/>
      <c r="DP233" s="252"/>
      <c r="DQ233" s="252"/>
      <c r="DR233" s="252"/>
      <c r="DS233" s="252"/>
      <c r="DT233" s="252"/>
      <c r="DU233" s="252"/>
      <c r="DV233" s="252"/>
      <c r="DW233" s="252"/>
      <c r="DX233" s="252"/>
      <c r="DY233" s="252"/>
      <c r="DZ233" s="252"/>
      <c r="EA233" s="252"/>
      <c r="EB233" s="252"/>
      <c r="EC233" s="252"/>
      <c r="ED233" s="252"/>
      <c r="EE233" s="252"/>
      <c r="EF233" s="252"/>
      <c r="EG233" s="252"/>
      <c r="EH233" s="252"/>
      <c r="EI233" s="252"/>
      <c r="EJ233" s="252"/>
      <c r="EK233" s="252"/>
      <c r="EL233" s="252"/>
      <c r="EM233" s="252"/>
      <c r="EN233" s="252"/>
      <c r="EO233" s="252"/>
      <c r="EP233" s="252"/>
      <c r="EQ233" s="252"/>
      <c r="ER233" s="252"/>
      <c r="ES233" s="252"/>
      <c r="ET233" s="252"/>
      <c r="EU233" s="252"/>
      <c r="EV233" s="252"/>
      <c r="EW233" s="252"/>
      <c r="EX233" s="252"/>
      <c r="EY233" s="252"/>
      <c r="EZ233" s="252"/>
      <c r="FA233" s="252"/>
      <c r="FB233" s="252"/>
      <c r="FC233" s="252"/>
      <c r="FD233" s="252"/>
      <c r="FE233" s="252"/>
      <c r="FF233" s="252"/>
      <c r="FG233" s="252"/>
      <c r="FH233" s="252"/>
      <c r="FI233" s="252"/>
      <c r="FJ233" s="252"/>
      <c r="FK233" s="252"/>
      <c r="FL233" s="252"/>
      <c r="FM233" s="252"/>
      <c r="FN233" s="252"/>
      <c r="FO233" s="252"/>
      <c r="FP233" s="252"/>
      <c r="FQ233" s="252"/>
      <c r="FR233" s="252"/>
      <c r="FS233" s="252"/>
      <c r="FT233" s="252"/>
      <c r="FU233" s="252"/>
      <c r="FV233" s="252"/>
      <c r="FW233" s="252"/>
      <c r="FX233" s="252"/>
      <c r="FY233" s="252"/>
      <c r="FZ233" s="252"/>
      <c r="GA233" s="252"/>
      <c r="GB233" s="252"/>
      <c r="GC233" s="252"/>
      <c r="GD233" s="252"/>
      <c r="GE233" s="252"/>
      <c r="GF233" s="252"/>
      <c r="GG233" s="252"/>
      <c r="GH233" s="252"/>
      <c r="GI233" s="252"/>
      <c r="GJ233" s="252"/>
      <c r="GK233" s="252"/>
      <c r="GL233" s="252"/>
      <c r="GM233" s="252"/>
      <c r="GN233" s="252"/>
      <c r="GO233" s="252"/>
      <c r="GP233" s="252"/>
      <c r="GQ233" s="252"/>
      <c r="GR233" s="252"/>
      <c r="GS233" s="252"/>
      <c r="GT233" s="252"/>
      <c r="GU233" s="252"/>
      <c r="GV233" s="252"/>
      <c r="GW233" s="252"/>
      <c r="GX233" s="252"/>
      <c r="GY233" s="252"/>
      <c r="GZ233" s="252"/>
      <c r="HA233" s="252"/>
      <c r="HB233" s="252"/>
      <c r="HC233" s="252"/>
      <c r="HD233" s="252"/>
      <c r="HE233" s="252"/>
      <c r="HF233" s="252"/>
      <c r="HG233" s="252"/>
      <c r="HH233" s="252"/>
    </row>
    <row r="234" spans="1:216" s="272" customFormat="1">
      <c r="A234" s="252"/>
      <c r="B234" s="288"/>
      <c r="C234" s="289"/>
      <c r="D234" s="289"/>
      <c r="E234" s="289"/>
      <c r="F234" s="290"/>
      <c r="G234" s="290"/>
      <c r="H234" s="290"/>
      <c r="I234" s="290"/>
      <c r="J234" s="290"/>
      <c r="K234" s="291"/>
      <c r="L234" s="291"/>
      <c r="M234" s="291"/>
      <c r="N234" s="291"/>
      <c r="O234" s="291"/>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252"/>
      <c r="AL234" s="252"/>
      <c r="AM234" s="252"/>
      <c r="AN234" s="252"/>
      <c r="AO234" s="252"/>
      <c r="AP234" s="252"/>
      <c r="AQ234" s="252"/>
      <c r="AR234" s="252"/>
      <c r="AS234" s="252"/>
      <c r="AT234" s="252"/>
      <c r="AU234" s="252"/>
      <c r="AV234" s="252"/>
      <c r="AW234" s="252"/>
      <c r="AX234" s="252"/>
      <c r="AY234" s="252"/>
      <c r="AZ234" s="252"/>
      <c r="BA234" s="252"/>
      <c r="BB234" s="252"/>
      <c r="BC234" s="252"/>
      <c r="BD234" s="252"/>
      <c r="BE234" s="252"/>
      <c r="BF234" s="252"/>
      <c r="BG234" s="252"/>
      <c r="BH234" s="252"/>
      <c r="BI234" s="252"/>
      <c r="BJ234" s="252"/>
      <c r="BK234" s="252"/>
      <c r="BL234" s="252"/>
      <c r="BM234" s="252"/>
      <c r="BN234" s="252"/>
      <c r="BO234" s="252"/>
      <c r="BP234" s="252"/>
      <c r="BQ234" s="252"/>
      <c r="BR234" s="252"/>
      <c r="BS234" s="252"/>
      <c r="BT234" s="252"/>
      <c r="BU234" s="252"/>
      <c r="BV234" s="252"/>
      <c r="BW234" s="252"/>
      <c r="BX234" s="252"/>
      <c r="BY234" s="252"/>
      <c r="BZ234" s="252"/>
      <c r="CA234" s="252"/>
      <c r="CB234" s="252"/>
      <c r="CC234" s="252"/>
      <c r="CD234" s="252"/>
      <c r="CE234" s="252"/>
      <c r="CF234" s="252"/>
      <c r="CG234" s="252"/>
      <c r="CH234" s="252"/>
      <c r="CI234" s="252"/>
      <c r="CJ234" s="252"/>
      <c r="CK234" s="252"/>
      <c r="CL234" s="252"/>
      <c r="CM234" s="252"/>
      <c r="CN234" s="252"/>
      <c r="CO234" s="252"/>
      <c r="CP234" s="252"/>
      <c r="CQ234" s="252"/>
      <c r="CR234" s="252"/>
      <c r="CS234" s="252"/>
      <c r="CT234" s="252"/>
      <c r="CU234" s="252"/>
      <c r="CV234" s="252"/>
      <c r="CW234" s="252"/>
      <c r="CX234" s="252"/>
      <c r="CY234" s="252"/>
      <c r="CZ234" s="252"/>
      <c r="DA234" s="252"/>
      <c r="DB234" s="252"/>
      <c r="DC234" s="252"/>
      <c r="DD234" s="252"/>
      <c r="DE234" s="252"/>
      <c r="DF234" s="252"/>
      <c r="DG234" s="252"/>
      <c r="DH234" s="252"/>
      <c r="DI234" s="252"/>
      <c r="DJ234" s="252"/>
      <c r="DK234" s="252"/>
      <c r="DL234" s="252"/>
      <c r="DM234" s="252"/>
      <c r="DN234" s="252"/>
      <c r="DO234" s="252"/>
      <c r="DP234" s="252"/>
      <c r="DQ234" s="252"/>
      <c r="DR234" s="252"/>
      <c r="DS234" s="252"/>
      <c r="DT234" s="252"/>
      <c r="DU234" s="252"/>
      <c r="DV234" s="252"/>
      <c r="DW234" s="252"/>
      <c r="DX234" s="252"/>
      <c r="DY234" s="252"/>
      <c r="DZ234" s="252"/>
      <c r="EA234" s="252"/>
      <c r="EB234" s="252"/>
      <c r="EC234" s="252"/>
      <c r="ED234" s="252"/>
      <c r="EE234" s="252"/>
      <c r="EF234" s="252"/>
      <c r="EG234" s="252"/>
      <c r="EH234" s="252"/>
      <c r="EI234" s="252"/>
      <c r="EJ234" s="252"/>
      <c r="EK234" s="252"/>
      <c r="EL234" s="252"/>
      <c r="EM234" s="252"/>
      <c r="EN234" s="252"/>
      <c r="EO234" s="252"/>
      <c r="EP234" s="252"/>
      <c r="EQ234" s="252"/>
      <c r="ER234" s="252"/>
      <c r="ES234" s="252"/>
      <c r="ET234" s="252"/>
      <c r="EU234" s="252"/>
      <c r="EV234" s="252"/>
      <c r="EW234" s="252"/>
      <c r="EX234" s="252"/>
      <c r="EY234" s="252"/>
      <c r="EZ234" s="252"/>
      <c r="FA234" s="252"/>
      <c r="FB234" s="252"/>
      <c r="FC234" s="252"/>
      <c r="FD234" s="252"/>
      <c r="FE234" s="252"/>
      <c r="FF234" s="252"/>
      <c r="FG234" s="252"/>
      <c r="FH234" s="252"/>
      <c r="FI234" s="252"/>
      <c r="FJ234" s="252"/>
      <c r="FK234" s="252"/>
      <c r="FL234" s="252"/>
      <c r="FM234" s="252"/>
      <c r="FN234" s="252"/>
      <c r="FO234" s="252"/>
      <c r="FP234" s="252"/>
      <c r="FQ234" s="252"/>
      <c r="FR234" s="252"/>
      <c r="FS234" s="252"/>
      <c r="FT234" s="252"/>
      <c r="FU234" s="252"/>
      <c r="FV234" s="252"/>
      <c r="FW234" s="252"/>
      <c r="FX234" s="252"/>
      <c r="FY234" s="252"/>
      <c r="FZ234" s="252"/>
      <c r="GA234" s="252"/>
      <c r="GB234" s="252"/>
      <c r="GC234" s="252"/>
      <c r="GD234" s="252"/>
      <c r="GE234" s="252"/>
      <c r="GF234" s="252"/>
      <c r="GG234" s="252"/>
      <c r="GH234" s="252"/>
      <c r="GI234" s="252"/>
      <c r="GJ234" s="252"/>
      <c r="GK234" s="252"/>
      <c r="GL234" s="252"/>
      <c r="GM234" s="252"/>
      <c r="GN234" s="252"/>
      <c r="GO234" s="252"/>
      <c r="GP234" s="252"/>
      <c r="GQ234" s="252"/>
      <c r="GR234" s="252"/>
      <c r="GS234" s="252"/>
      <c r="GT234" s="252"/>
      <c r="GU234" s="252"/>
      <c r="GV234" s="252"/>
      <c r="GW234" s="252"/>
      <c r="GX234" s="252"/>
      <c r="GY234" s="252"/>
      <c r="GZ234" s="252"/>
      <c r="HA234" s="252"/>
      <c r="HB234" s="252"/>
      <c r="HC234" s="252"/>
      <c r="HD234" s="252"/>
      <c r="HE234" s="252"/>
      <c r="HF234" s="252"/>
      <c r="HG234" s="252"/>
      <c r="HH234" s="252"/>
    </row>
    <row r="235" spans="1:216" s="272" customFormat="1">
      <c r="A235" s="252"/>
      <c r="B235" s="288"/>
      <c r="C235" s="289"/>
      <c r="D235" s="289"/>
      <c r="E235" s="289"/>
      <c r="F235" s="290"/>
      <c r="G235" s="290"/>
      <c r="H235" s="290"/>
      <c r="I235" s="290"/>
      <c r="J235" s="290"/>
      <c r="K235" s="291"/>
      <c r="L235" s="291"/>
      <c r="M235" s="291"/>
      <c r="N235" s="291"/>
      <c r="O235" s="291"/>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252"/>
      <c r="AL235" s="252"/>
      <c r="AM235" s="252"/>
      <c r="AN235" s="252"/>
      <c r="AO235" s="252"/>
      <c r="AP235" s="252"/>
      <c r="AQ235" s="252"/>
      <c r="AR235" s="252"/>
      <c r="AS235" s="252"/>
      <c r="AT235" s="252"/>
      <c r="AU235" s="252"/>
      <c r="AV235" s="252"/>
      <c r="AW235" s="252"/>
      <c r="AX235" s="252"/>
      <c r="AY235" s="252"/>
      <c r="AZ235" s="252"/>
      <c r="BA235" s="252"/>
      <c r="BB235" s="252"/>
      <c r="BC235" s="252"/>
      <c r="BD235" s="252"/>
      <c r="BE235" s="252"/>
      <c r="BF235" s="252"/>
      <c r="BG235" s="252"/>
      <c r="BH235" s="252"/>
      <c r="BI235" s="252"/>
      <c r="BJ235" s="252"/>
      <c r="BK235" s="252"/>
      <c r="BL235" s="252"/>
      <c r="BM235" s="252"/>
      <c r="BN235" s="252"/>
      <c r="BO235" s="252"/>
      <c r="BP235" s="252"/>
      <c r="BQ235" s="252"/>
      <c r="BR235" s="252"/>
      <c r="BS235" s="252"/>
      <c r="BT235" s="252"/>
      <c r="BU235" s="252"/>
      <c r="BV235" s="252"/>
      <c r="BW235" s="252"/>
      <c r="BX235" s="252"/>
      <c r="BY235" s="252"/>
      <c r="BZ235" s="252"/>
      <c r="CA235" s="252"/>
      <c r="CB235" s="252"/>
      <c r="CC235" s="252"/>
      <c r="CD235" s="252"/>
      <c r="CE235" s="252"/>
      <c r="CF235" s="252"/>
      <c r="CG235" s="252"/>
      <c r="CH235" s="252"/>
      <c r="CI235" s="252"/>
      <c r="CJ235" s="252"/>
      <c r="CK235" s="252"/>
      <c r="CL235" s="252"/>
      <c r="CM235" s="252"/>
      <c r="CN235" s="252"/>
      <c r="CO235" s="252"/>
      <c r="CP235" s="252"/>
      <c r="CQ235" s="252"/>
      <c r="CR235" s="252"/>
      <c r="CS235" s="252"/>
      <c r="CT235" s="252"/>
      <c r="CU235" s="252"/>
      <c r="CV235" s="252"/>
      <c r="CW235" s="252"/>
      <c r="CX235" s="252"/>
      <c r="CY235" s="252"/>
      <c r="CZ235" s="252"/>
      <c r="DA235" s="252"/>
      <c r="DB235" s="252"/>
      <c r="DC235" s="252"/>
      <c r="DD235" s="252"/>
      <c r="DE235" s="252"/>
      <c r="DF235" s="252"/>
      <c r="DG235" s="252"/>
      <c r="DH235" s="252"/>
      <c r="DI235" s="252"/>
      <c r="DJ235" s="252"/>
      <c r="DK235" s="252"/>
      <c r="DL235" s="252"/>
      <c r="DM235" s="252"/>
      <c r="DN235" s="252"/>
      <c r="DO235" s="252"/>
      <c r="DP235" s="252"/>
      <c r="DQ235" s="252"/>
      <c r="DR235" s="252"/>
      <c r="DS235" s="252"/>
      <c r="DT235" s="252"/>
      <c r="DU235" s="252"/>
      <c r="DV235" s="252"/>
      <c r="DW235" s="252"/>
      <c r="DX235" s="252"/>
      <c r="DY235" s="252"/>
      <c r="DZ235" s="252"/>
      <c r="EA235" s="252"/>
      <c r="EB235" s="252"/>
      <c r="EC235" s="252"/>
      <c r="ED235" s="252"/>
      <c r="EE235" s="252"/>
      <c r="EF235" s="252"/>
      <c r="EG235" s="252"/>
      <c r="EH235" s="252"/>
      <c r="EI235" s="252"/>
      <c r="EJ235" s="252"/>
      <c r="EK235" s="252"/>
      <c r="EL235" s="252"/>
      <c r="EM235" s="252"/>
      <c r="EN235" s="252"/>
      <c r="EO235" s="252"/>
      <c r="EP235" s="252"/>
      <c r="EQ235" s="252"/>
      <c r="ER235" s="252"/>
      <c r="ES235" s="252"/>
      <c r="ET235" s="252"/>
      <c r="EU235" s="252"/>
      <c r="EV235" s="252"/>
      <c r="EW235" s="252"/>
      <c r="EX235" s="252"/>
      <c r="EY235" s="252"/>
      <c r="EZ235" s="252"/>
      <c r="FA235" s="252"/>
      <c r="FB235" s="252"/>
      <c r="FC235" s="252"/>
      <c r="FD235" s="252"/>
      <c r="FE235" s="252"/>
      <c r="FF235" s="252"/>
      <c r="FG235" s="252"/>
      <c r="FH235" s="252"/>
      <c r="FI235" s="252"/>
      <c r="FJ235" s="252"/>
      <c r="FK235" s="252"/>
      <c r="FL235" s="252"/>
      <c r="FM235" s="252"/>
      <c r="FN235" s="252"/>
      <c r="FO235" s="252"/>
      <c r="FP235" s="252"/>
      <c r="FQ235" s="252"/>
      <c r="FR235" s="252"/>
      <c r="FS235" s="252"/>
      <c r="FT235" s="252"/>
      <c r="FU235" s="252"/>
      <c r="FV235" s="252"/>
      <c r="FW235" s="252"/>
      <c r="FX235" s="252"/>
      <c r="FY235" s="252"/>
      <c r="FZ235" s="252"/>
      <c r="GA235" s="252"/>
      <c r="GB235" s="252"/>
      <c r="GC235" s="252"/>
      <c r="GD235" s="252"/>
      <c r="GE235" s="252"/>
      <c r="GF235" s="252"/>
      <c r="GG235" s="252"/>
      <c r="GH235" s="252"/>
      <c r="GI235" s="252"/>
      <c r="GJ235" s="252"/>
      <c r="GK235" s="252"/>
      <c r="GL235" s="252"/>
      <c r="GM235" s="252"/>
      <c r="GN235" s="252"/>
      <c r="GO235" s="252"/>
      <c r="GP235" s="252"/>
      <c r="GQ235" s="252"/>
      <c r="GR235" s="252"/>
      <c r="GS235" s="252"/>
      <c r="GT235" s="252"/>
      <c r="GU235" s="252"/>
      <c r="GV235" s="252"/>
      <c r="GW235" s="252"/>
      <c r="GX235" s="252"/>
      <c r="GY235" s="252"/>
      <c r="GZ235" s="252"/>
      <c r="HA235" s="252"/>
      <c r="HB235" s="252"/>
      <c r="HC235" s="252"/>
      <c r="HD235" s="252"/>
      <c r="HE235" s="252"/>
      <c r="HF235" s="252"/>
      <c r="HG235" s="252"/>
      <c r="HH235" s="252"/>
    </row>
    <row r="236" spans="1:216" s="272" customFormat="1">
      <c r="A236" s="252"/>
      <c r="B236" s="288"/>
      <c r="C236" s="289"/>
      <c r="D236" s="289"/>
      <c r="E236" s="289"/>
      <c r="F236" s="290"/>
      <c r="G236" s="290"/>
      <c r="H236" s="290"/>
      <c r="I236" s="290"/>
      <c r="J236" s="290"/>
      <c r="K236" s="291"/>
      <c r="L236" s="291"/>
      <c r="M236" s="291"/>
      <c r="N236" s="291"/>
      <c r="O236" s="291"/>
      <c r="P236" s="252"/>
      <c r="Q236" s="252"/>
      <c r="R236" s="252"/>
      <c r="S236" s="252"/>
      <c r="T236" s="252"/>
      <c r="U236" s="252"/>
      <c r="V236" s="252"/>
      <c r="W236" s="252"/>
      <c r="X236" s="252"/>
      <c r="Y236" s="252"/>
      <c r="Z236" s="252"/>
      <c r="AA236" s="252"/>
      <c r="AB236" s="252"/>
      <c r="AC236" s="252"/>
      <c r="AD236" s="252"/>
      <c r="AE236" s="252"/>
      <c r="AF236" s="252"/>
      <c r="AG236" s="252"/>
      <c r="AH236" s="252"/>
      <c r="AI236" s="252"/>
      <c r="AJ236" s="252"/>
      <c r="AK236" s="252"/>
      <c r="AL236" s="252"/>
      <c r="AM236" s="252"/>
      <c r="AN236" s="252"/>
      <c r="AO236" s="252"/>
      <c r="AP236" s="252"/>
      <c r="AQ236" s="252"/>
      <c r="AR236" s="252"/>
      <c r="AS236" s="252"/>
      <c r="AT236" s="252"/>
      <c r="AU236" s="252"/>
      <c r="AV236" s="252"/>
      <c r="AW236" s="252"/>
      <c r="AX236" s="252"/>
      <c r="AY236" s="252"/>
      <c r="AZ236" s="252"/>
      <c r="BA236" s="252"/>
      <c r="BB236" s="252"/>
      <c r="BC236" s="252"/>
      <c r="BD236" s="252"/>
      <c r="BE236" s="252"/>
      <c r="BF236" s="252"/>
      <c r="BG236" s="252"/>
      <c r="BH236" s="252"/>
      <c r="BI236" s="252"/>
      <c r="BJ236" s="252"/>
      <c r="BK236" s="252"/>
      <c r="BL236" s="252"/>
      <c r="BM236" s="252"/>
      <c r="BN236" s="252"/>
      <c r="BO236" s="252"/>
      <c r="BP236" s="252"/>
      <c r="BQ236" s="252"/>
      <c r="BR236" s="252"/>
      <c r="BS236" s="252"/>
      <c r="BT236" s="252"/>
      <c r="BU236" s="252"/>
      <c r="BV236" s="252"/>
      <c r="BW236" s="252"/>
      <c r="BX236" s="252"/>
      <c r="BY236" s="252"/>
      <c r="BZ236" s="252"/>
      <c r="CA236" s="252"/>
      <c r="CB236" s="252"/>
      <c r="CC236" s="252"/>
      <c r="CD236" s="252"/>
      <c r="CE236" s="252"/>
      <c r="CF236" s="252"/>
      <c r="CG236" s="252"/>
      <c r="CH236" s="252"/>
      <c r="CI236" s="252"/>
      <c r="CJ236" s="252"/>
      <c r="CK236" s="252"/>
      <c r="CL236" s="252"/>
      <c r="CM236" s="252"/>
      <c r="CN236" s="252"/>
      <c r="CO236" s="252"/>
      <c r="CP236" s="252"/>
      <c r="CQ236" s="252"/>
      <c r="CR236" s="252"/>
      <c r="CS236" s="252"/>
      <c r="CT236" s="252"/>
      <c r="CU236" s="252"/>
      <c r="CV236" s="252"/>
      <c r="CW236" s="252"/>
      <c r="CX236" s="252"/>
      <c r="CY236" s="252"/>
      <c r="CZ236" s="252"/>
      <c r="DA236" s="252"/>
      <c r="DB236" s="252"/>
      <c r="DC236" s="252"/>
      <c r="DD236" s="252"/>
      <c r="DE236" s="252"/>
      <c r="DF236" s="252"/>
      <c r="DG236" s="252"/>
      <c r="DH236" s="252"/>
      <c r="DI236" s="252"/>
      <c r="DJ236" s="252"/>
      <c r="DK236" s="252"/>
      <c r="DL236" s="252"/>
      <c r="DM236" s="252"/>
      <c r="DN236" s="252"/>
      <c r="DO236" s="252"/>
      <c r="DP236" s="252"/>
      <c r="DQ236" s="252"/>
      <c r="DR236" s="252"/>
      <c r="DS236" s="252"/>
      <c r="DT236" s="252"/>
      <c r="DU236" s="252"/>
      <c r="DV236" s="252"/>
      <c r="DW236" s="252"/>
      <c r="DX236" s="252"/>
      <c r="DY236" s="252"/>
      <c r="DZ236" s="252"/>
      <c r="EA236" s="252"/>
      <c r="EB236" s="252"/>
      <c r="EC236" s="252"/>
      <c r="ED236" s="252"/>
      <c r="EE236" s="252"/>
      <c r="EF236" s="252"/>
      <c r="EG236" s="252"/>
      <c r="EH236" s="252"/>
      <c r="EI236" s="252"/>
      <c r="EJ236" s="252"/>
      <c r="EK236" s="252"/>
      <c r="EL236" s="252"/>
      <c r="EM236" s="252"/>
      <c r="EN236" s="252"/>
      <c r="EO236" s="252"/>
      <c r="EP236" s="252"/>
      <c r="EQ236" s="252"/>
      <c r="ER236" s="252"/>
      <c r="ES236" s="252"/>
      <c r="ET236" s="252"/>
      <c r="EU236" s="252"/>
      <c r="EV236" s="252"/>
      <c r="EW236" s="252"/>
      <c r="EX236" s="252"/>
      <c r="EY236" s="252"/>
      <c r="EZ236" s="252"/>
      <c r="FA236" s="252"/>
      <c r="FB236" s="252"/>
      <c r="FC236" s="252"/>
      <c r="FD236" s="252"/>
      <c r="FE236" s="252"/>
      <c r="FF236" s="252"/>
      <c r="FG236" s="252"/>
      <c r="FH236" s="252"/>
      <c r="FI236" s="252"/>
      <c r="FJ236" s="252"/>
      <c r="FK236" s="252"/>
      <c r="FL236" s="252"/>
      <c r="FM236" s="252"/>
      <c r="FN236" s="252"/>
      <c r="FO236" s="252"/>
      <c r="FP236" s="252"/>
      <c r="FQ236" s="252"/>
      <c r="FR236" s="252"/>
      <c r="FS236" s="252"/>
      <c r="FT236" s="252"/>
      <c r="FU236" s="252"/>
      <c r="FV236" s="252"/>
      <c r="FW236" s="252"/>
      <c r="FX236" s="252"/>
      <c r="FY236" s="252"/>
      <c r="FZ236" s="252"/>
      <c r="GA236" s="252"/>
      <c r="GB236" s="252"/>
      <c r="GC236" s="252"/>
      <c r="GD236" s="252"/>
      <c r="GE236" s="252"/>
      <c r="GF236" s="252"/>
      <c r="GG236" s="252"/>
      <c r="GH236" s="252"/>
      <c r="GI236" s="252"/>
      <c r="GJ236" s="252"/>
      <c r="GK236" s="252"/>
      <c r="GL236" s="252"/>
      <c r="GM236" s="252"/>
      <c r="GN236" s="252"/>
      <c r="GO236" s="252"/>
      <c r="GP236" s="252"/>
      <c r="GQ236" s="252"/>
      <c r="GR236" s="252"/>
      <c r="GS236" s="252"/>
      <c r="GT236" s="252"/>
      <c r="GU236" s="252"/>
      <c r="GV236" s="252"/>
      <c r="GW236" s="252"/>
      <c r="GX236" s="252"/>
      <c r="GY236" s="252"/>
      <c r="GZ236" s="252"/>
      <c r="HA236" s="252"/>
      <c r="HB236" s="252"/>
      <c r="HC236" s="252"/>
      <c r="HD236" s="252"/>
      <c r="HE236" s="252"/>
      <c r="HF236" s="252"/>
      <c r="HG236" s="252"/>
      <c r="HH236" s="252"/>
    </row>
    <row r="237" spans="1:216" s="272" customFormat="1">
      <c r="A237" s="252"/>
      <c r="B237" s="288"/>
      <c r="C237" s="289"/>
      <c r="D237" s="289"/>
      <c r="E237" s="289"/>
      <c r="F237" s="290"/>
      <c r="G237" s="290"/>
      <c r="H237" s="290"/>
      <c r="I237" s="290"/>
      <c r="J237" s="290"/>
      <c r="K237" s="291"/>
      <c r="L237" s="291"/>
      <c r="M237" s="291"/>
      <c r="N237" s="291"/>
      <c r="O237" s="291"/>
      <c r="P237" s="252"/>
      <c r="Q237" s="252"/>
      <c r="R237" s="252"/>
      <c r="S237" s="252"/>
      <c r="T237" s="252"/>
      <c r="U237" s="252"/>
      <c r="V237" s="252"/>
      <c r="W237" s="252"/>
      <c r="X237" s="252"/>
      <c r="Y237" s="252"/>
      <c r="Z237" s="252"/>
      <c r="AA237" s="252"/>
      <c r="AB237" s="252"/>
      <c r="AC237" s="252"/>
      <c r="AD237" s="252"/>
      <c r="AE237" s="252"/>
      <c r="AF237" s="252"/>
      <c r="AG237" s="252"/>
      <c r="AH237" s="252"/>
      <c r="AI237" s="252"/>
      <c r="AJ237" s="252"/>
      <c r="AK237" s="252"/>
      <c r="AL237" s="252"/>
      <c r="AM237" s="252"/>
      <c r="AN237" s="252"/>
      <c r="AO237" s="252"/>
      <c r="AP237" s="252"/>
      <c r="AQ237" s="252"/>
      <c r="AR237" s="252"/>
      <c r="AS237" s="252"/>
      <c r="AT237" s="252"/>
      <c r="AU237" s="252"/>
      <c r="AV237" s="252"/>
      <c r="AW237" s="252"/>
      <c r="AX237" s="252"/>
      <c r="AY237" s="252"/>
      <c r="AZ237" s="252"/>
      <c r="BA237" s="252"/>
      <c r="BB237" s="252"/>
      <c r="BC237" s="252"/>
      <c r="BD237" s="252"/>
      <c r="BE237" s="252"/>
      <c r="BF237" s="252"/>
      <c r="BG237" s="252"/>
      <c r="BH237" s="252"/>
      <c r="BI237" s="252"/>
      <c r="BJ237" s="252"/>
      <c r="BK237" s="252"/>
      <c r="BL237" s="252"/>
      <c r="BM237" s="252"/>
      <c r="BN237" s="252"/>
      <c r="BO237" s="252"/>
      <c r="BP237" s="252"/>
      <c r="BQ237" s="252"/>
      <c r="BR237" s="252"/>
      <c r="BS237" s="252"/>
      <c r="BT237" s="252"/>
      <c r="BU237" s="252"/>
      <c r="BV237" s="252"/>
      <c r="BW237" s="252"/>
      <c r="BX237" s="252"/>
      <c r="BY237" s="252"/>
      <c r="BZ237" s="252"/>
      <c r="CA237" s="252"/>
      <c r="CB237" s="252"/>
      <c r="CC237" s="252"/>
      <c r="CD237" s="252"/>
      <c r="CE237" s="252"/>
      <c r="CF237" s="252"/>
      <c r="CG237" s="252"/>
      <c r="CH237" s="252"/>
      <c r="CI237" s="252"/>
      <c r="CJ237" s="252"/>
      <c r="CK237" s="252"/>
      <c r="CL237" s="252"/>
      <c r="CM237" s="252"/>
      <c r="CN237" s="252"/>
      <c r="CO237" s="252"/>
      <c r="CP237" s="252"/>
      <c r="CQ237" s="252"/>
      <c r="CR237" s="252"/>
      <c r="CS237" s="252"/>
      <c r="CT237" s="252"/>
      <c r="CU237" s="252"/>
      <c r="CV237" s="252"/>
      <c r="CW237" s="252"/>
      <c r="CX237" s="252"/>
      <c r="CY237" s="252"/>
      <c r="CZ237" s="252"/>
      <c r="DA237" s="252"/>
      <c r="DB237" s="252"/>
      <c r="DC237" s="252"/>
      <c r="DD237" s="252"/>
      <c r="DE237" s="252"/>
      <c r="DF237" s="252"/>
      <c r="DG237" s="252"/>
      <c r="DH237" s="252"/>
      <c r="DI237" s="252"/>
      <c r="DJ237" s="252"/>
      <c r="DK237" s="252"/>
      <c r="DL237" s="252"/>
      <c r="DM237" s="252"/>
      <c r="DN237" s="252"/>
      <c r="DO237" s="252"/>
      <c r="DP237" s="252"/>
      <c r="DQ237" s="252"/>
      <c r="DR237" s="252"/>
      <c r="DS237" s="252"/>
      <c r="DT237" s="252"/>
      <c r="DU237" s="252"/>
      <c r="DV237" s="252"/>
      <c r="DW237" s="252"/>
      <c r="DX237" s="252"/>
      <c r="DY237" s="252"/>
      <c r="DZ237" s="252"/>
      <c r="EA237" s="252"/>
      <c r="EB237" s="252"/>
      <c r="EC237" s="252"/>
      <c r="ED237" s="252"/>
      <c r="EE237" s="252"/>
      <c r="EF237" s="252"/>
      <c r="EG237" s="252"/>
      <c r="EH237" s="252"/>
      <c r="EI237" s="252"/>
      <c r="EJ237" s="252"/>
      <c r="EK237" s="252"/>
      <c r="EL237" s="252"/>
      <c r="EM237" s="252"/>
      <c r="EN237" s="252"/>
      <c r="EO237" s="252"/>
      <c r="EP237" s="252"/>
      <c r="EQ237" s="252"/>
      <c r="ER237" s="252"/>
      <c r="ES237" s="252"/>
      <c r="ET237" s="252"/>
      <c r="EU237" s="252"/>
      <c r="EV237" s="252"/>
      <c r="EW237" s="252"/>
      <c r="EX237" s="252"/>
      <c r="EY237" s="252"/>
      <c r="EZ237" s="252"/>
      <c r="FA237" s="252"/>
      <c r="FB237" s="252"/>
      <c r="FC237" s="252"/>
      <c r="FD237" s="252"/>
      <c r="FE237" s="252"/>
      <c r="FF237" s="252"/>
      <c r="FG237" s="252"/>
      <c r="FH237" s="252"/>
      <c r="FI237" s="252"/>
      <c r="FJ237" s="252"/>
      <c r="FK237" s="252"/>
      <c r="FL237" s="252"/>
      <c r="FM237" s="252"/>
      <c r="FN237" s="252"/>
      <c r="FO237" s="252"/>
      <c r="FP237" s="252"/>
      <c r="FQ237" s="252"/>
      <c r="FR237" s="252"/>
      <c r="FS237" s="252"/>
      <c r="FT237" s="252"/>
      <c r="FU237" s="252"/>
      <c r="FV237" s="252"/>
      <c r="FW237" s="252"/>
      <c r="FX237" s="252"/>
      <c r="FY237" s="252"/>
      <c r="FZ237" s="252"/>
      <c r="GA237" s="252"/>
      <c r="GB237" s="252"/>
      <c r="GC237" s="252"/>
      <c r="GD237" s="252"/>
      <c r="GE237" s="252"/>
      <c r="GF237" s="252"/>
      <c r="GG237" s="252"/>
      <c r="GH237" s="252"/>
      <c r="GI237" s="252"/>
      <c r="GJ237" s="252"/>
      <c r="GK237" s="252"/>
      <c r="GL237" s="252"/>
      <c r="GM237" s="252"/>
      <c r="GN237" s="252"/>
      <c r="GO237" s="252"/>
      <c r="GP237" s="252"/>
      <c r="GQ237" s="252"/>
      <c r="GR237" s="252"/>
      <c r="GS237" s="252"/>
      <c r="GT237" s="252"/>
      <c r="GU237" s="252"/>
      <c r="GV237" s="252"/>
      <c r="GW237" s="252"/>
      <c r="GX237" s="252"/>
      <c r="GY237" s="252"/>
      <c r="GZ237" s="252"/>
      <c r="HA237" s="252"/>
      <c r="HB237" s="252"/>
      <c r="HC237" s="252"/>
      <c r="HD237" s="252"/>
      <c r="HE237" s="252"/>
      <c r="HF237" s="252"/>
      <c r="HG237" s="252"/>
      <c r="HH237" s="252"/>
    </row>
    <row r="238" spans="1:216" s="272" customFormat="1">
      <c r="A238" s="252"/>
      <c r="B238" s="288"/>
      <c r="C238" s="289"/>
      <c r="D238" s="289"/>
      <c r="E238" s="289"/>
      <c r="F238" s="290"/>
      <c r="G238" s="290"/>
      <c r="H238" s="290"/>
      <c r="I238" s="290"/>
      <c r="J238" s="290"/>
      <c r="K238" s="291"/>
      <c r="L238" s="291"/>
      <c r="M238" s="291"/>
      <c r="N238" s="291"/>
      <c r="O238" s="291"/>
      <c r="P238" s="252"/>
      <c r="Q238" s="252"/>
      <c r="R238" s="252"/>
      <c r="S238" s="252"/>
      <c r="T238" s="252"/>
      <c r="U238" s="252"/>
      <c r="V238" s="252"/>
      <c r="W238" s="252"/>
      <c r="X238" s="252"/>
      <c r="Y238" s="252"/>
      <c r="Z238" s="252"/>
      <c r="AA238" s="252"/>
      <c r="AB238" s="252"/>
      <c r="AC238" s="252"/>
      <c r="AD238" s="252"/>
      <c r="AE238" s="252"/>
      <c r="AF238" s="252"/>
      <c r="AG238" s="252"/>
      <c r="AH238" s="252"/>
      <c r="AI238" s="252"/>
      <c r="AJ238" s="252"/>
      <c r="AK238" s="252"/>
      <c r="AL238" s="252"/>
      <c r="AM238" s="252"/>
      <c r="AN238" s="252"/>
      <c r="AO238" s="252"/>
      <c r="AP238" s="252"/>
      <c r="AQ238" s="252"/>
      <c r="AR238" s="252"/>
      <c r="AS238" s="252"/>
      <c r="AT238" s="252"/>
      <c r="AU238" s="252"/>
      <c r="AV238" s="252"/>
      <c r="AW238" s="252"/>
      <c r="AX238" s="252"/>
      <c r="AY238" s="252"/>
      <c r="AZ238" s="252"/>
      <c r="BA238" s="252"/>
      <c r="BB238" s="252"/>
      <c r="BC238" s="252"/>
      <c r="BD238" s="252"/>
      <c r="BE238" s="252"/>
      <c r="BF238" s="252"/>
      <c r="BG238" s="252"/>
      <c r="BH238" s="252"/>
      <c r="BI238" s="252"/>
      <c r="BJ238" s="252"/>
      <c r="BK238" s="252"/>
      <c r="BL238" s="252"/>
      <c r="BM238" s="252"/>
      <c r="BN238" s="252"/>
      <c r="BO238" s="252"/>
      <c r="BP238" s="252"/>
      <c r="BQ238" s="252"/>
      <c r="BR238" s="252"/>
      <c r="BS238" s="252"/>
      <c r="BT238" s="252"/>
      <c r="BU238" s="252"/>
      <c r="BV238" s="252"/>
      <c r="BW238" s="252"/>
      <c r="BX238" s="252"/>
      <c r="BY238" s="252"/>
      <c r="BZ238" s="252"/>
      <c r="CA238" s="252"/>
      <c r="CB238" s="252"/>
      <c r="CC238" s="252"/>
      <c r="CD238" s="252"/>
      <c r="CE238" s="252"/>
      <c r="CF238" s="252"/>
      <c r="CG238" s="252"/>
      <c r="CH238" s="252"/>
      <c r="CI238" s="252"/>
      <c r="CJ238" s="252"/>
      <c r="CK238" s="252"/>
      <c r="CL238" s="252"/>
      <c r="CM238" s="252"/>
      <c r="CN238" s="252"/>
      <c r="CO238" s="252"/>
      <c r="CP238" s="252"/>
      <c r="CQ238" s="252"/>
      <c r="CR238" s="252"/>
      <c r="CS238" s="252"/>
      <c r="CT238" s="252"/>
      <c r="CU238" s="252"/>
      <c r="CV238" s="252"/>
      <c r="CW238" s="252"/>
      <c r="CX238" s="252"/>
      <c r="CY238" s="252"/>
      <c r="CZ238" s="252"/>
      <c r="DA238" s="252"/>
      <c r="DB238" s="252"/>
      <c r="DC238" s="252"/>
      <c r="DD238" s="252"/>
      <c r="DE238" s="252"/>
      <c r="DF238" s="252"/>
      <c r="DG238" s="252"/>
      <c r="DH238" s="252"/>
      <c r="DI238" s="252"/>
      <c r="DJ238" s="252"/>
      <c r="DK238" s="252"/>
      <c r="DL238" s="252"/>
      <c r="DM238" s="252"/>
      <c r="DN238" s="252"/>
      <c r="DO238" s="252"/>
      <c r="DP238" s="252"/>
      <c r="DQ238" s="252"/>
      <c r="DR238" s="252"/>
      <c r="DS238" s="252"/>
      <c r="DT238" s="252"/>
      <c r="DU238" s="252"/>
      <c r="DV238" s="252"/>
      <c r="DW238" s="252"/>
      <c r="DX238" s="252"/>
      <c r="DY238" s="252"/>
      <c r="DZ238" s="252"/>
      <c r="EA238" s="252"/>
      <c r="EB238" s="252"/>
      <c r="EC238" s="252"/>
      <c r="ED238" s="252"/>
      <c r="EE238" s="252"/>
      <c r="EF238" s="252"/>
      <c r="EG238" s="252"/>
      <c r="EH238" s="252"/>
      <c r="EI238" s="252"/>
      <c r="EJ238" s="252"/>
      <c r="EK238" s="252"/>
      <c r="EL238" s="252"/>
      <c r="EM238" s="252"/>
      <c r="EN238" s="252"/>
      <c r="EO238" s="252"/>
      <c r="EP238" s="252"/>
      <c r="EQ238" s="252"/>
      <c r="ER238" s="252"/>
      <c r="ES238" s="252"/>
      <c r="ET238" s="252"/>
      <c r="EU238" s="252"/>
      <c r="EV238" s="252"/>
      <c r="EW238" s="252"/>
      <c r="EX238" s="252"/>
      <c r="EY238" s="252"/>
      <c r="EZ238" s="252"/>
      <c r="FA238" s="252"/>
      <c r="FB238" s="252"/>
      <c r="FC238" s="252"/>
      <c r="FD238" s="252"/>
      <c r="FE238" s="252"/>
      <c r="FF238" s="252"/>
      <c r="FG238" s="252"/>
      <c r="FH238" s="252"/>
      <c r="FI238" s="252"/>
      <c r="FJ238" s="252"/>
      <c r="FK238" s="252"/>
      <c r="FL238" s="252"/>
      <c r="FM238" s="252"/>
      <c r="FN238" s="252"/>
      <c r="FO238" s="252"/>
      <c r="FP238" s="252"/>
      <c r="FQ238" s="252"/>
      <c r="FR238" s="252"/>
      <c r="FS238" s="252"/>
      <c r="FT238" s="252"/>
      <c r="FU238" s="252"/>
      <c r="FV238" s="252"/>
      <c r="FW238" s="252"/>
      <c r="FX238" s="252"/>
      <c r="FY238" s="252"/>
      <c r="FZ238" s="252"/>
      <c r="GA238" s="252"/>
      <c r="GB238" s="252"/>
      <c r="GC238" s="252"/>
      <c r="GD238" s="252"/>
      <c r="GE238" s="252"/>
      <c r="GF238" s="252"/>
      <c r="GG238" s="252"/>
      <c r="GH238" s="252"/>
      <c r="GI238" s="252"/>
      <c r="GJ238" s="252"/>
      <c r="GK238" s="252"/>
      <c r="GL238" s="252"/>
      <c r="GM238" s="252"/>
      <c r="GN238" s="252"/>
      <c r="GO238" s="252"/>
      <c r="GP238" s="252"/>
      <c r="GQ238" s="252"/>
      <c r="GR238" s="252"/>
      <c r="GS238" s="252"/>
      <c r="GT238" s="252"/>
      <c r="GU238" s="252"/>
      <c r="GV238" s="252"/>
      <c r="GW238" s="252"/>
      <c r="GX238" s="252"/>
      <c r="GY238" s="252"/>
      <c r="GZ238" s="252"/>
      <c r="HA238" s="252"/>
      <c r="HB238" s="252"/>
      <c r="HC238" s="252"/>
      <c r="HD238" s="252"/>
      <c r="HE238" s="252"/>
      <c r="HF238" s="252"/>
      <c r="HG238" s="252"/>
      <c r="HH238" s="252"/>
    </row>
    <row r="239" spans="1:216" s="272" customFormat="1">
      <c r="A239" s="252"/>
      <c r="B239" s="288"/>
      <c r="C239" s="289"/>
      <c r="D239" s="289"/>
      <c r="E239" s="289"/>
      <c r="F239" s="290"/>
      <c r="G239" s="290"/>
      <c r="H239" s="290"/>
      <c r="I239" s="290"/>
      <c r="J239" s="290"/>
      <c r="K239" s="291"/>
      <c r="L239" s="291"/>
      <c r="M239" s="291"/>
      <c r="N239" s="291"/>
      <c r="O239" s="291"/>
      <c r="P239" s="252"/>
      <c r="Q239" s="252"/>
      <c r="R239" s="252"/>
      <c r="S239" s="252"/>
      <c r="T239" s="252"/>
      <c r="U239" s="252"/>
      <c r="V239" s="252"/>
      <c r="W239" s="252"/>
      <c r="X239" s="252"/>
      <c r="Y239" s="252"/>
      <c r="Z239" s="252"/>
      <c r="AA239" s="252"/>
      <c r="AB239" s="252"/>
      <c r="AC239" s="252"/>
      <c r="AD239" s="252"/>
      <c r="AE239" s="252"/>
      <c r="AF239" s="252"/>
      <c r="AG239" s="252"/>
      <c r="AH239" s="252"/>
      <c r="AI239" s="252"/>
      <c r="AJ239" s="252"/>
      <c r="AK239" s="252"/>
      <c r="AL239" s="252"/>
      <c r="AM239" s="252"/>
      <c r="AN239" s="252"/>
      <c r="AO239" s="252"/>
      <c r="AP239" s="252"/>
      <c r="AQ239" s="252"/>
      <c r="AR239" s="252"/>
      <c r="AS239" s="252"/>
      <c r="AT239" s="252"/>
      <c r="AU239" s="252"/>
      <c r="AV239" s="252"/>
      <c r="AW239" s="252"/>
      <c r="AX239" s="252"/>
      <c r="AY239" s="252"/>
      <c r="AZ239" s="252"/>
      <c r="BA239" s="252"/>
      <c r="BB239" s="252"/>
      <c r="BC239" s="252"/>
      <c r="BD239" s="252"/>
      <c r="BE239" s="252"/>
      <c r="BF239" s="252"/>
      <c r="BG239" s="252"/>
      <c r="BH239" s="252"/>
      <c r="BI239" s="252"/>
      <c r="BJ239" s="252"/>
      <c r="BK239" s="252"/>
      <c r="BL239" s="252"/>
      <c r="BM239" s="252"/>
      <c r="BN239" s="252"/>
      <c r="BO239" s="252"/>
      <c r="BP239" s="252"/>
      <c r="BQ239" s="252"/>
      <c r="BR239" s="252"/>
      <c r="BS239" s="252"/>
      <c r="BT239" s="252"/>
      <c r="BU239" s="252"/>
      <c r="BV239" s="252"/>
      <c r="BW239" s="252"/>
      <c r="BX239" s="252"/>
      <c r="BY239" s="252"/>
      <c r="BZ239" s="252"/>
      <c r="CA239" s="252"/>
      <c r="CB239" s="252"/>
      <c r="CC239" s="252"/>
      <c r="CD239" s="252"/>
      <c r="CE239" s="252"/>
      <c r="CF239" s="252"/>
      <c r="CG239" s="252"/>
      <c r="CH239" s="252"/>
      <c r="CI239" s="252"/>
      <c r="CJ239" s="252"/>
      <c r="CK239" s="252"/>
      <c r="CL239" s="252"/>
      <c r="CM239" s="252"/>
      <c r="CN239" s="252"/>
      <c r="CO239" s="252"/>
      <c r="CP239" s="252"/>
      <c r="CQ239" s="252"/>
      <c r="CR239" s="252"/>
      <c r="CS239" s="252"/>
      <c r="CT239" s="252"/>
      <c r="CU239" s="252"/>
      <c r="CV239" s="252"/>
      <c r="CW239" s="252"/>
      <c r="CX239" s="252"/>
      <c r="CY239" s="252"/>
      <c r="CZ239" s="252"/>
      <c r="DA239" s="252"/>
      <c r="DB239" s="252"/>
      <c r="DC239" s="252"/>
      <c r="DD239" s="252"/>
      <c r="DE239" s="252"/>
      <c r="DF239" s="252"/>
      <c r="DG239" s="252"/>
      <c r="DH239" s="252"/>
      <c r="DI239" s="252"/>
      <c r="DJ239" s="252"/>
      <c r="DK239" s="252"/>
      <c r="DL239" s="252"/>
      <c r="DM239" s="252"/>
      <c r="DN239" s="252"/>
      <c r="DO239" s="252"/>
      <c r="DP239" s="252"/>
      <c r="DQ239" s="252"/>
      <c r="DR239" s="252"/>
      <c r="DS239" s="252"/>
      <c r="DT239" s="252"/>
      <c r="DU239" s="252"/>
      <c r="DV239" s="252"/>
      <c r="DW239" s="252"/>
      <c r="DX239" s="252"/>
      <c r="DY239" s="252"/>
      <c r="DZ239" s="252"/>
      <c r="EA239" s="252"/>
      <c r="EB239" s="252"/>
      <c r="EC239" s="252"/>
      <c r="ED239" s="252"/>
      <c r="EE239" s="252"/>
      <c r="EF239" s="252"/>
      <c r="EG239" s="252"/>
      <c r="EH239" s="252"/>
      <c r="EI239" s="252"/>
      <c r="EJ239" s="252"/>
      <c r="EK239" s="252"/>
      <c r="EL239" s="252"/>
      <c r="EM239" s="252"/>
      <c r="EN239" s="252"/>
      <c r="EO239" s="252"/>
      <c r="EP239" s="252"/>
      <c r="EQ239" s="252"/>
      <c r="ER239" s="252"/>
      <c r="ES239" s="252"/>
      <c r="ET239" s="252"/>
      <c r="EU239" s="252"/>
      <c r="EV239" s="252"/>
      <c r="EW239" s="252"/>
      <c r="EX239" s="252"/>
      <c r="EY239" s="252"/>
      <c r="EZ239" s="252"/>
      <c r="FA239" s="252"/>
      <c r="FB239" s="252"/>
      <c r="FC239" s="252"/>
      <c r="FD239" s="252"/>
      <c r="FE239" s="252"/>
      <c r="FF239" s="252"/>
      <c r="FG239" s="252"/>
      <c r="FH239" s="252"/>
      <c r="FI239" s="252"/>
      <c r="FJ239" s="252"/>
      <c r="FK239" s="252"/>
      <c r="FL239" s="252"/>
      <c r="FM239" s="252"/>
      <c r="FN239" s="252"/>
      <c r="FO239" s="252"/>
      <c r="FP239" s="252"/>
      <c r="FQ239" s="252"/>
      <c r="FR239" s="252"/>
      <c r="FS239" s="252"/>
      <c r="FT239" s="252"/>
      <c r="FU239" s="252"/>
      <c r="FV239" s="252"/>
      <c r="FW239" s="252"/>
      <c r="FX239" s="252"/>
      <c r="FY239" s="252"/>
      <c r="FZ239" s="252"/>
      <c r="GA239" s="252"/>
      <c r="GB239" s="252"/>
      <c r="GC239" s="252"/>
      <c r="GD239" s="252"/>
      <c r="GE239" s="252"/>
      <c r="GF239" s="252"/>
      <c r="GG239" s="252"/>
      <c r="GH239" s="252"/>
      <c r="GI239" s="252"/>
      <c r="GJ239" s="252"/>
      <c r="GK239" s="252"/>
      <c r="GL239" s="252"/>
      <c r="GM239" s="252"/>
      <c r="GN239" s="252"/>
      <c r="GO239" s="252"/>
      <c r="GP239" s="252"/>
      <c r="GQ239" s="252"/>
      <c r="GR239" s="252"/>
      <c r="GS239" s="252"/>
      <c r="GT239" s="252"/>
      <c r="GU239" s="252"/>
      <c r="GV239" s="252"/>
      <c r="GW239" s="252"/>
      <c r="GX239" s="252"/>
      <c r="GY239" s="252"/>
      <c r="GZ239" s="252"/>
      <c r="HA239" s="252"/>
      <c r="HB239" s="252"/>
      <c r="HC239" s="252"/>
      <c r="HD239" s="252"/>
      <c r="HE239" s="252"/>
      <c r="HF239" s="252"/>
      <c r="HG239" s="252"/>
      <c r="HH239" s="252"/>
    </row>
    <row r="240" spans="1:216" s="272" customFormat="1">
      <c r="A240" s="252"/>
      <c r="B240" s="288"/>
      <c r="C240" s="289"/>
      <c r="D240" s="289"/>
      <c r="E240" s="289"/>
      <c r="F240" s="290"/>
      <c r="G240" s="290"/>
      <c r="H240" s="290"/>
      <c r="I240" s="290"/>
      <c r="J240" s="290"/>
      <c r="K240" s="291"/>
      <c r="L240" s="291"/>
      <c r="M240" s="291"/>
      <c r="N240" s="291"/>
      <c r="O240" s="291"/>
      <c r="P240" s="252"/>
      <c r="Q240" s="252"/>
      <c r="R240" s="252"/>
      <c r="S240" s="252"/>
      <c r="T240" s="252"/>
      <c r="U240" s="252"/>
      <c r="V240" s="252"/>
      <c r="W240" s="252"/>
      <c r="X240" s="252"/>
      <c r="Y240" s="252"/>
      <c r="Z240" s="252"/>
      <c r="AA240" s="252"/>
      <c r="AB240" s="252"/>
      <c r="AC240" s="252"/>
      <c r="AD240" s="252"/>
      <c r="AE240" s="252"/>
      <c r="AF240" s="252"/>
      <c r="AG240" s="252"/>
      <c r="AH240" s="252"/>
      <c r="AI240" s="252"/>
      <c r="AJ240" s="252"/>
      <c r="AK240" s="252"/>
      <c r="AL240" s="252"/>
      <c r="AM240" s="252"/>
      <c r="AN240" s="252"/>
      <c r="AO240" s="252"/>
      <c r="AP240" s="252"/>
      <c r="AQ240" s="252"/>
      <c r="AR240" s="252"/>
      <c r="AS240" s="252"/>
      <c r="AT240" s="252"/>
      <c r="AU240" s="252"/>
      <c r="AV240" s="252"/>
      <c r="AW240" s="252"/>
      <c r="AX240" s="252"/>
      <c r="AY240" s="252"/>
      <c r="AZ240" s="252"/>
      <c r="BA240" s="252"/>
      <c r="BB240" s="252"/>
      <c r="BC240" s="252"/>
      <c r="BD240" s="252"/>
      <c r="BE240" s="252"/>
      <c r="BF240" s="252"/>
      <c r="BG240" s="252"/>
      <c r="BH240" s="252"/>
      <c r="BI240" s="252"/>
      <c r="BJ240" s="252"/>
      <c r="BK240" s="252"/>
      <c r="BL240" s="252"/>
      <c r="BM240" s="252"/>
      <c r="BN240" s="252"/>
      <c r="BO240" s="252"/>
      <c r="BP240" s="252"/>
      <c r="BQ240" s="252"/>
      <c r="BR240" s="252"/>
      <c r="BS240" s="252"/>
      <c r="BT240" s="252"/>
      <c r="BU240" s="252"/>
      <c r="BV240" s="252"/>
      <c r="BW240" s="252"/>
      <c r="BX240" s="252"/>
      <c r="BY240" s="252"/>
      <c r="BZ240" s="252"/>
      <c r="CA240" s="252"/>
      <c r="CB240" s="252"/>
      <c r="CC240" s="252"/>
      <c r="CD240" s="252"/>
      <c r="CE240" s="252"/>
      <c r="CF240" s="252"/>
      <c r="CG240" s="252"/>
      <c r="CH240" s="252"/>
      <c r="CI240" s="252"/>
      <c r="CJ240" s="252"/>
      <c r="CK240" s="252"/>
      <c r="CL240" s="252"/>
      <c r="CM240" s="252"/>
      <c r="CN240" s="252"/>
      <c r="CO240" s="252"/>
      <c r="CP240" s="252"/>
      <c r="CQ240" s="252"/>
      <c r="CR240" s="252"/>
      <c r="CS240" s="252"/>
      <c r="CT240" s="252"/>
      <c r="CU240" s="252"/>
      <c r="CV240" s="252"/>
      <c r="CW240" s="252"/>
      <c r="CX240" s="252"/>
      <c r="CY240" s="252"/>
      <c r="CZ240" s="252"/>
      <c r="DA240" s="252"/>
      <c r="DB240" s="252"/>
      <c r="DC240" s="252"/>
      <c r="DD240" s="252"/>
      <c r="DE240" s="252"/>
      <c r="DF240" s="252"/>
      <c r="DG240" s="252"/>
      <c r="DH240" s="252"/>
      <c r="DI240" s="252"/>
      <c r="DJ240" s="252"/>
      <c r="DK240" s="252"/>
      <c r="DL240" s="252"/>
      <c r="DM240" s="252"/>
      <c r="DN240" s="252"/>
      <c r="DO240" s="252"/>
      <c r="DP240" s="252"/>
      <c r="DQ240" s="252"/>
      <c r="DR240" s="252"/>
      <c r="DS240" s="252"/>
      <c r="DT240" s="252"/>
      <c r="DU240" s="252"/>
      <c r="DV240" s="252"/>
      <c r="DW240" s="252"/>
      <c r="DX240" s="252"/>
      <c r="DY240" s="252"/>
      <c r="DZ240" s="252"/>
      <c r="EA240" s="252"/>
      <c r="EB240" s="252"/>
      <c r="EC240" s="252"/>
      <c r="ED240" s="252"/>
      <c r="EE240" s="252"/>
      <c r="EF240" s="252"/>
      <c r="EG240" s="252"/>
      <c r="EH240" s="252"/>
      <c r="EI240" s="252"/>
      <c r="EJ240" s="252"/>
      <c r="EK240" s="252"/>
      <c r="EL240" s="252"/>
      <c r="EM240" s="252"/>
      <c r="EN240" s="252"/>
      <c r="EO240" s="252"/>
      <c r="EP240" s="252"/>
      <c r="EQ240" s="252"/>
      <c r="ER240" s="252"/>
      <c r="ES240" s="252"/>
      <c r="ET240" s="252"/>
      <c r="EU240" s="252"/>
      <c r="EV240" s="252"/>
      <c r="EW240" s="252"/>
      <c r="EX240" s="252"/>
      <c r="EY240" s="252"/>
      <c r="EZ240" s="252"/>
      <c r="FA240" s="252"/>
      <c r="FB240" s="252"/>
      <c r="FC240" s="252"/>
      <c r="FD240" s="252"/>
      <c r="FE240" s="252"/>
      <c r="FF240" s="252"/>
      <c r="FG240" s="252"/>
      <c r="FH240" s="252"/>
      <c r="FI240" s="252"/>
      <c r="FJ240" s="252"/>
      <c r="FK240" s="252"/>
      <c r="FL240" s="252"/>
      <c r="FM240" s="252"/>
      <c r="FN240" s="252"/>
      <c r="FO240" s="252"/>
      <c r="FP240" s="252"/>
      <c r="FQ240" s="252"/>
      <c r="FR240" s="252"/>
      <c r="FS240" s="252"/>
      <c r="FT240" s="252"/>
      <c r="FU240" s="252"/>
      <c r="FV240" s="252"/>
      <c r="FW240" s="252"/>
      <c r="FX240" s="252"/>
      <c r="FY240" s="252"/>
      <c r="FZ240" s="252"/>
      <c r="GA240" s="252"/>
      <c r="GB240" s="252"/>
      <c r="GC240" s="252"/>
      <c r="GD240" s="252"/>
      <c r="GE240" s="252"/>
      <c r="GF240" s="252"/>
      <c r="GG240" s="252"/>
      <c r="GH240" s="252"/>
      <c r="GI240" s="252"/>
      <c r="GJ240" s="252"/>
      <c r="GK240" s="252"/>
      <c r="GL240" s="252"/>
      <c r="GM240" s="252"/>
      <c r="GN240" s="252"/>
      <c r="GO240" s="252"/>
      <c r="GP240" s="252"/>
      <c r="GQ240" s="252"/>
      <c r="GR240" s="252"/>
      <c r="GS240" s="252"/>
      <c r="GT240" s="252"/>
      <c r="GU240" s="252"/>
      <c r="GV240" s="252"/>
      <c r="GW240" s="252"/>
      <c r="GX240" s="252"/>
      <c r="GY240" s="252"/>
      <c r="GZ240" s="252"/>
      <c r="HA240" s="252"/>
      <c r="HB240" s="252"/>
      <c r="HC240" s="252"/>
      <c r="HD240" s="252"/>
      <c r="HE240" s="252"/>
      <c r="HF240" s="252"/>
      <c r="HG240" s="252"/>
      <c r="HH240" s="252"/>
    </row>
    <row r="241" spans="1:216" s="272" customFormat="1">
      <c r="A241" s="252"/>
      <c r="B241" s="288"/>
      <c r="C241" s="289"/>
      <c r="D241" s="289"/>
      <c r="E241" s="289"/>
      <c r="F241" s="290"/>
      <c r="G241" s="290"/>
      <c r="H241" s="290"/>
      <c r="I241" s="290"/>
      <c r="J241" s="290"/>
      <c r="K241" s="291"/>
      <c r="L241" s="291"/>
      <c r="M241" s="291"/>
      <c r="N241" s="291"/>
      <c r="O241" s="291"/>
      <c r="P241" s="252"/>
      <c r="Q241" s="252"/>
      <c r="R241" s="252"/>
      <c r="S241" s="252"/>
      <c r="T241" s="252"/>
      <c r="U241" s="252"/>
      <c r="V241" s="252"/>
      <c r="W241" s="252"/>
      <c r="X241" s="252"/>
      <c r="Y241" s="252"/>
      <c r="Z241" s="252"/>
      <c r="AA241" s="252"/>
      <c r="AB241" s="252"/>
      <c r="AC241" s="252"/>
      <c r="AD241" s="252"/>
      <c r="AE241" s="252"/>
      <c r="AF241" s="252"/>
      <c r="AG241" s="252"/>
      <c r="AH241" s="252"/>
      <c r="AI241" s="252"/>
      <c r="AJ241" s="252"/>
      <c r="AK241" s="252"/>
      <c r="AL241" s="252"/>
      <c r="AM241" s="252"/>
      <c r="AN241" s="252"/>
      <c r="AO241" s="252"/>
      <c r="AP241" s="252"/>
      <c r="AQ241" s="252"/>
      <c r="AR241" s="252"/>
      <c r="AS241" s="252"/>
      <c r="AT241" s="252"/>
      <c r="AU241" s="252"/>
      <c r="AV241" s="252"/>
      <c r="AW241" s="252"/>
      <c r="AX241" s="252"/>
      <c r="AY241" s="252"/>
      <c r="AZ241" s="252"/>
      <c r="BA241" s="252"/>
      <c r="BB241" s="252"/>
      <c r="BC241" s="252"/>
      <c r="BD241" s="252"/>
      <c r="BE241" s="252"/>
      <c r="BF241" s="252"/>
      <c r="BG241" s="252"/>
      <c r="BH241" s="252"/>
      <c r="BI241" s="252"/>
      <c r="BJ241" s="252"/>
      <c r="BK241" s="252"/>
      <c r="BL241" s="252"/>
      <c r="BM241" s="252"/>
      <c r="BN241" s="252"/>
      <c r="BO241" s="252"/>
      <c r="BP241" s="252"/>
      <c r="BQ241" s="252"/>
      <c r="BR241" s="252"/>
      <c r="BS241" s="252"/>
      <c r="BT241" s="252"/>
      <c r="BU241" s="252"/>
      <c r="BV241" s="252"/>
      <c r="BW241" s="252"/>
      <c r="BX241" s="252"/>
      <c r="BY241" s="252"/>
      <c r="BZ241" s="252"/>
      <c r="CA241" s="252"/>
      <c r="CB241" s="252"/>
      <c r="CC241" s="252"/>
      <c r="CD241" s="252"/>
      <c r="CE241" s="252"/>
      <c r="CF241" s="252"/>
      <c r="CG241" s="252"/>
      <c r="CH241" s="252"/>
      <c r="CI241" s="252"/>
      <c r="CJ241" s="252"/>
      <c r="CK241" s="252"/>
      <c r="CL241" s="252"/>
      <c r="CM241" s="252"/>
      <c r="CN241" s="252"/>
      <c r="CO241" s="252"/>
      <c r="CP241" s="252"/>
      <c r="CQ241" s="252"/>
      <c r="CR241" s="252"/>
      <c r="CS241" s="252"/>
      <c r="CT241" s="252"/>
      <c r="CU241" s="252"/>
      <c r="CV241" s="252"/>
      <c r="CW241" s="252"/>
      <c r="CX241" s="252"/>
      <c r="CY241" s="252"/>
      <c r="CZ241" s="252"/>
      <c r="DA241" s="252"/>
      <c r="DB241" s="252"/>
      <c r="DC241" s="252"/>
      <c r="DD241" s="252"/>
      <c r="DE241" s="252"/>
      <c r="DF241" s="252"/>
      <c r="DG241" s="252"/>
      <c r="DH241" s="252"/>
      <c r="DI241" s="252"/>
      <c r="DJ241" s="252"/>
      <c r="DK241" s="252"/>
      <c r="DL241" s="252"/>
      <c r="DM241" s="252"/>
      <c r="DN241" s="252"/>
      <c r="DO241" s="252"/>
      <c r="DP241" s="252"/>
      <c r="DQ241" s="252"/>
      <c r="DR241" s="252"/>
      <c r="DS241" s="252"/>
      <c r="DT241" s="252"/>
      <c r="DU241" s="252"/>
      <c r="DV241" s="252"/>
      <c r="DW241" s="252"/>
      <c r="DX241" s="252"/>
      <c r="DY241" s="252"/>
      <c r="DZ241" s="252"/>
      <c r="EA241" s="252"/>
      <c r="EB241" s="252"/>
      <c r="EC241" s="252"/>
      <c r="ED241" s="252"/>
      <c r="EE241" s="252"/>
      <c r="EF241" s="252"/>
      <c r="EG241" s="252"/>
      <c r="EH241" s="252"/>
      <c r="EI241" s="252"/>
      <c r="EJ241" s="252"/>
      <c r="EK241" s="252"/>
      <c r="EL241" s="252"/>
      <c r="EM241" s="252"/>
      <c r="EN241" s="252"/>
      <c r="EO241" s="252"/>
      <c r="EP241" s="252"/>
      <c r="EQ241" s="252"/>
      <c r="ER241" s="252"/>
      <c r="ES241" s="252"/>
      <c r="ET241" s="252"/>
      <c r="EU241" s="252"/>
      <c r="EV241" s="252"/>
      <c r="EW241" s="252"/>
      <c r="EX241" s="252"/>
      <c r="EY241" s="252"/>
      <c r="EZ241" s="252"/>
      <c r="FA241" s="252"/>
      <c r="FB241" s="252"/>
      <c r="FC241" s="252"/>
      <c r="FD241" s="252"/>
      <c r="FE241" s="252"/>
      <c r="FF241" s="252"/>
      <c r="FG241" s="252"/>
      <c r="FH241" s="252"/>
      <c r="FI241" s="252"/>
      <c r="FJ241" s="252"/>
      <c r="FK241" s="252"/>
      <c r="FL241" s="252"/>
      <c r="FM241" s="252"/>
      <c r="FN241" s="252"/>
      <c r="FO241" s="252"/>
      <c r="FP241" s="252"/>
      <c r="FQ241" s="252"/>
      <c r="FR241" s="252"/>
      <c r="FS241" s="252"/>
      <c r="FT241" s="252"/>
      <c r="FU241" s="252"/>
      <c r="FV241" s="252"/>
      <c r="FW241" s="252"/>
      <c r="FX241" s="252"/>
      <c r="FY241" s="252"/>
      <c r="FZ241" s="252"/>
      <c r="GA241" s="252"/>
      <c r="GB241" s="252"/>
      <c r="GC241" s="252"/>
      <c r="GD241" s="252"/>
      <c r="GE241" s="252"/>
      <c r="GF241" s="252"/>
      <c r="GG241" s="252"/>
      <c r="GH241" s="252"/>
      <c r="GI241" s="252"/>
      <c r="GJ241" s="252"/>
      <c r="GK241" s="252"/>
      <c r="GL241" s="252"/>
      <c r="GM241" s="252"/>
      <c r="GN241" s="252"/>
      <c r="GO241" s="252"/>
      <c r="GP241" s="252"/>
      <c r="GQ241" s="252"/>
      <c r="GR241" s="252"/>
      <c r="GS241" s="252"/>
      <c r="GT241" s="252"/>
      <c r="GU241" s="252"/>
      <c r="GV241" s="252"/>
      <c r="GW241" s="252"/>
      <c r="GX241" s="252"/>
      <c r="GY241" s="252"/>
      <c r="GZ241" s="252"/>
      <c r="HA241" s="252"/>
      <c r="HB241" s="252"/>
      <c r="HC241" s="252"/>
      <c r="HD241" s="252"/>
      <c r="HE241" s="252"/>
      <c r="HF241" s="252"/>
      <c r="HG241" s="252"/>
      <c r="HH241" s="252"/>
    </row>
    <row r="242" spans="1:216" s="272" customFormat="1">
      <c r="A242" s="252"/>
      <c r="B242" s="288"/>
      <c r="C242" s="289"/>
      <c r="D242" s="289"/>
      <c r="E242" s="289"/>
      <c r="F242" s="290"/>
      <c r="G242" s="290"/>
      <c r="H242" s="290"/>
      <c r="I242" s="290"/>
      <c r="J242" s="290"/>
      <c r="K242" s="291"/>
      <c r="L242" s="291"/>
      <c r="M242" s="291"/>
      <c r="N242" s="291"/>
      <c r="O242" s="291"/>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AK242" s="252"/>
      <c r="AL242" s="252"/>
      <c r="AM242" s="252"/>
      <c r="AN242" s="252"/>
      <c r="AO242" s="252"/>
      <c r="AP242" s="252"/>
      <c r="AQ242" s="252"/>
      <c r="AR242" s="252"/>
      <c r="AS242" s="252"/>
      <c r="AT242" s="252"/>
      <c r="AU242" s="252"/>
      <c r="AV242" s="252"/>
      <c r="AW242" s="252"/>
      <c r="AX242" s="252"/>
      <c r="AY242" s="252"/>
      <c r="AZ242" s="252"/>
      <c r="BA242" s="252"/>
      <c r="BB242" s="252"/>
      <c r="BC242" s="252"/>
      <c r="BD242" s="252"/>
      <c r="BE242" s="252"/>
      <c r="BF242" s="252"/>
      <c r="BG242" s="252"/>
      <c r="BH242" s="252"/>
      <c r="BI242" s="252"/>
      <c r="BJ242" s="252"/>
      <c r="BK242" s="252"/>
      <c r="BL242" s="252"/>
      <c r="BM242" s="252"/>
      <c r="BN242" s="252"/>
      <c r="BO242" s="252"/>
      <c r="BP242" s="252"/>
      <c r="BQ242" s="252"/>
      <c r="BR242" s="252"/>
      <c r="BS242" s="252"/>
      <c r="BT242" s="252"/>
      <c r="BU242" s="252"/>
      <c r="BV242" s="252"/>
      <c r="BW242" s="252"/>
      <c r="BX242" s="252"/>
      <c r="BY242" s="252"/>
      <c r="BZ242" s="252"/>
      <c r="CA242" s="252"/>
      <c r="CB242" s="252"/>
      <c r="CC242" s="252"/>
      <c r="CD242" s="252"/>
      <c r="CE242" s="252"/>
      <c r="CF242" s="252"/>
      <c r="CG242" s="252"/>
      <c r="CH242" s="252"/>
      <c r="CI242" s="252"/>
      <c r="CJ242" s="252"/>
      <c r="CK242" s="252"/>
      <c r="CL242" s="252"/>
      <c r="CM242" s="252"/>
      <c r="CN242" s="252"/>
      <c r="CO242" s="252"/>
      <c r="CP242" s="252"/>
      <c r="CQ242" s="252"/>
      <c r="CR242" s="252"/>
      <c r="CS242" s="252"/>
      <c r="CT242" s="252"/>
      <c r="CU242" s="252"/>
      <c r="CV242" s="252"/>
      <c r="CW242" s="252"/>
      <c r="CX242" s="252"/>
      <c r="CY242" s="252"/>
      <c r="CZ242" s="252"/>
      <c r="DA242" s="252"/>
      <c r="DB242" s="252"/>
      <c r="DC242" s="252"/>
      <c r="DD242" s="252"/>
      <c r="DE242" s="252"/>
      <c r="DF242" s="252"/>
      <c r="DG242" s="252"/>
      <c r="DH242" s="252"/>
      <c r="DI242" s="252"/>
      <c r="DJ242" s="252"/>
      <c r="DK242" s="252"/>
      <c r="DL242" s="252"/>
      <c r="DM242" s="252"/>
      <c r="DN242" s="252"/>
      <c r="DO242" s="252"/>
      <c r="DP242" s="252"/>
      <c r="DQ242" s="252"/>
      <c r="DR242" s="252"/>
      <c r="DS242" s="252"/>
      <c r="DT242" s="252"/>
      <c r="DU242" s="252"/>
      <c r="DV242" s="252"/>
      <c r="DW242" s="252"/>
      <c r="DX242" s="252"/>
      <c r="DY242" s="252"/>
      <c r="DZ242" s="252"/>
      <c r="EA242" s="252"/>
      <c r="EB242" s="252"/>
      <c r="EC242" s="252"/>
      <c r="ED242" s="252"/>
      <c r="EE242" s="252"/>
      <c r="EF242" s="252"/>
      <c r="EG242" s="252"/>
      <c r="EH242" s="252"/>
      <c r="EI242" s="252"/>
      <c r="EJ242" s="252"/>
      <c r="EK242" s="252"/>
      <c r="EL242" s="252"/>
      <c r="EM242" s="252"/>
      <c r="EN242" s="252"/>
      <c r="EO242" s="252"/>
      <c r="EP242" s="252"/>
      <c r="EQ242" s="252"/>
      <c r="ER242" s="252"/>
      <c r="ES242" s="252"/>
      <c r="ET242" s="252"/>
      <c r="EU242" s="252"/>
      <c r="EV242" s="252"/>
      <c r="EW242" s="252"/>
      <c r="EX242" s="252"/>
      <c r="EY242" s="252"/>
      <c r="EZ242" s="252"/>
      <c r="FA242" s="252"/>
      <c r="FB242" s="252"/>
      <c r="FC242" s="252"/>
      <c r="FD242" s="252"/>
      <c r="FE242" s="252"/>
      <c r="FF242" s="252"/>
      <c r="FG242" s="252"/>
      <c r="FH242" s="252"/>
      <c r="FI242" s="252"/>
      <c r="FJ242" s="252"/>
      <c r="FK242" s="252"/>
      <c r="FL242" s="252"/>
      <c r="FM242" s="252"/>
      <c r="FN242" s="252"/>
      <c r="FO242" s="252"/>
      <c r="FP242" s="252"/>
      <c r="FQ242" s="252"/>
      <c r="FR242" s="252"/>
      <c r="FS242" s="252"/>
      <c r="FT242" s="252"/>
      <c r="FU242" s="252"/>
      <c r="FV242" s="252"/>
      <c r="FW242" s="252"/>
      <c r="FX242" s="252"/>
      <c r="FY242" s="252"/>
      <c r="FZ242" s="252"/>
      <c r="GA242" s="252"/>
      <c r="GB242" s="252"/>
      <c r="GC242" s="252"/>
      <c r="GD242" s="252"/>
      <c r="GE242" s="252"/>
      <c r="GF242" s="252"/>
      <c r="GG242" s="252"/>
      <c r="GH242" s="252"/>
      <c r="GI242" s="252"/>
      <c r="GJ242" s="252"/>
      <c r="GK242" s="252"/>
      <c r="GL242" s="252"/>
      <c r="GM242" s="252"/>
      <c r="GN242" s="252"/>
      <c r="GO242" s="252"/>
      <c r="GP242" s="252"/>
      <c r="GQ242" s="252"/>
      <c r="GR242" s="252"/>
      <c r="GS242" s="252"/>
      <c r="GT242" s="252"/>
      <c r="GU242" s="252"/>
      <c r="GV242" s="252"/>
      <c r="GW242" s="252"/>
      <c r="GX242" s="252"/>
      <c r="GY242" s="252"/>
      <c r="GZ242" s="252"/>
      <c r="HA242" s="252"/>
      <c r="HB242" s="252"/>
      <c r="HC242" s="252"/>
      <c r="HD242" s="252"/>
      <c r="HE242" s="252"/>
      <c r="HF242" s="252"/>
      <c r="HG242" s="252"/>
      <c r="HH242" s="252"/>
    </row>
    <row r="243" spans="1:216" s="272" customFormat="1">
      <c r="A243" s="252"/>
      <c r="B243" s="288"/>
      <c r="C243" s="289"/>
      <c r="D243" s="289"/>
      <c r="E243" s="289"/>
      <c r="F243" s="290"/>
      <c r="G243" s="290"/>
      <c r="H243" s="290"/>
      <c r="I243" s="290"/>
      <c r="J243" s="290"/>
      <c r="K243" s="291"/>
      <c r="L243" s="291"/>
      <c r="M243" s="291"/>
      <c r="N243" s="291"/>
      <c r="O243" s="291"/>
      <c r="P243" s="252"/>
      <c r="Q243" s="252"/>
      <c r="R243" s="252"/>
      <c r="S243" s="252"/>
      <c r="T243" s="252"/>
      <c r="U243" s="252"/>
      <c r="V243" s="252"/>
      <c r="W243" s="252"/>
      <c r="X243" s="252"/>
      <c r="Y243" s="252"/>
      <c r="Z243" s="252"/>
      <c r="AA243" s="252"/>
      <c r="AB243" s="252"/>
      <c r="AC243" s="252"/>
      <c r="AD243" s="252"/>
      <c r="AE243" s="252"/>
      <c r="AF243" s="252"/>
      <c r="AG243" s="252"/>
      <c r="AH243" s="252"/>
      <c r="AI243" s="252"/>
      <c r="AJ243" s="252"/>
      <c r="AK243" s="252"/>
      <c r="AL243" s="252"/>
      <c r="AM243" s="252"/>
      <c r="AN243" s="252"/>
      <c r="AO243" s="252"/>
      <c r="AP243" s="252"/>
      <c r="AQ243" s="252"/>
      <c r="AR243" s="252"/>
      <c r="AS243" s="252"/>
      <c r="AT243" s="252"/>
      <c r="AU243" s="252"/>
      <c r="AV243" s="252"/>
      <c r="AW243" s="252"/>
      <c r="AX243" s="252"/>
      <c r="AY243" s="252"/>
      <c r="AZ243" s="252"/>
      <c r="BA243" s="252"/>
      <c r="BB243" s="252"/>
      <c r="BC243" s="252"/>
      <c r="BD243" s="252"/>
      <c r="BE243" s="252"/>
      <c r="BF243" s="252"/>
      <c r="BG243" s="252"/>
      <c r="BH243" s="252"/>
      <c r="BI243" s="252"/>
      <c r="BJ243" s="252"/>
      <c r="BK243" s="252"/>
      <c r="BL243" s="252"/>
      <c r="BM243" s="252"/>
      <c r="BN243" s="252"/>
      <c r="BO243" s="252"/>
      <c r="BP243" s="252"/>
      <c r="BQ243" s="252"/>
      <c r="BR243" s="252"/>
      <c r="BS243" s="252"/>
      <c r="BT243" s="252"/>
      <c r="BU243" s="252"/>
      <c r="BV243" s="252"/>
      <c r="BW243" s="252"/>
      <c r="BX243" s="252"/>
      <c r="BY243" s="252"/>
      <c r="BZ243" s="252"/>
      <c r="CA243" s="252"/>
      <c r="CB243" s="252"/>
      <c r="CC243" s="252"/>
      <c r="CD243" s="252"/>
      <c r="CE243" s="252"/>
      <c r="CF243" s="252"/>
      <c r="CG243" s="252"/>
      <c r="CH243" s="252"/>
      <c r="CI243" s="252"/>
      <c r="CJ243" s="252"/>
      <c r="CK243" s="252"/>
      <c r="CL243" s="252"/>
      <c r="CM243" s="252"/>
      <c r="CN243" s="252"/>
      <c r="CO243" s="252"/>
      <c r="CP243" s="252"/>
      <c r="CQ243" s="252"/>
      <c r="CR243" s="252"/>
      <c r="CS243" s="252"/>
      <c r="CT243" s="252"/>
      <c r="CU243" s="252"/>
      <c r="CV243" s="252"/>
      <c r="CW243" s="252"/>
      <c r="CX243" s="252"/>
      <c r="CY243" s="252"/>
      <c r="CZ243" s="252"/>
      <c r="DA243" s="252"/>
      <c r="DB243" s="252"/>
      <c r="DC243" s="252"/>
      <c r="DD243" s="252"/>
      <c r="DE243" s="252"/>
      <c r="DF243" s="252"/>
      <c r="DG243" s="252"/>
      <c r="DH243" s="252"/>
      <c r="DI243" s="252"/>
      <c r="DJ243" s="252"/>
      <c r="DK243" s="252"/>
      <c r="DL243" s="252"/>
      <c r="DM243" s="252"/>
      <c r="DN243" s="252"/>
      <c r="DO243" s="252"/>
      <c r="DP243" s="252"/>
      <c r="DQ243" s="252"/>
      <c r="DR243" s="252"/>
      <c r="DS243" s="252"/>
      <c r="DT243" s="252"/>
      <c r="DU243" s="252"/>
      <c r="DV243" s="252"/>
      <c r="DW243" s="252"/>
      <c r="DX243" s="252"/>
      <c r="DY243" s="252"/>
      <c r="DZ243" s="252"/>
      <c r="EA243" s="252"/>
      <c r="EB243" s="252"/>
      <c r="EC243" s="252"/>
      <c r="ED243" s="252"/>
      <c r="EE243" s="252"/>
      <c r="EF243" s="252"/>
      <c r="EG243" s="252"/>
      <c r="EH243" s="252"/>
      <c r="EI243" s="252"/>
      <c r="EJ243" s="252"/>
      <c r="EK243" s="252"/>
      <c r="EL243" s="252"/>
      <c r="EM243" s="252"/>
      <c r="EN243" s="252"/>
      <c r="EO243" s="252"/>
      <c r="EP243" s="252"/>
      <c r="EQ243" s="252"/>
      <c r="ER243" s="252"/>
      <c r="ES243" s="252"/>
      <c r="ET243" s="252"/>
      <c r="EU243" s="252"/>
      <c r="EV243" s="252"/>
      <c r="EW243" s="252"/>
      <c r="EX243" s="252"/>
      <c r="EY243" s="252"/>
      <c r="EZ243" s="252"/>
      <c r="FA243" s="252"/>
      <c r="FB243" s="252"/>
      <c r="FC243" s="252"/>
      <c r="FD243" s="252"/>
      <c r="FE243" s="252"/>
      <c r="FF243" s="252"/>
      <c r="FG243" s="252"/>
      <c r="FH243" s="252"/>
      <c r="FI243" s="252"/>
      <c r="FJ243" s="252"/>
      <c r="FK243" s="252"/>
      <c r="FL243" s="252"/>
      <c r="FM243" s="252"/>
      <c r="FN243" s="252"/>
      <c r="FO243" s="252"/>
      <c r="FP243" s="252"/>
      <c r="FQ243" s="252"/>
      <c r="FR243" s="252"/>
      <c r="FS243" s="252"/>
      <c r="FT243" s="252"/>
      <c r="FU243" s="252"/>
      <c r="FV243" s="252"/>
      <c r="FW243" s="252"/>
      <c r="FX243" s="252"/>
      <c r="FY243" s="252"/>
      <c r="FZ243" s="252"/>
      <c r="GA243" s="252"/>
      <c r="GB243" s="252"/>
      <c r="GC243" s="252"/>
      <c r="GD243" s="252"/>
      <c r="GE243" s="252"/>
      <c r="GF243" s="252"/>
      <c r="GG243" s="252"/>
      <c r="GH243" s="252"/>
      <c r="GI243" s="252"/>
      <c r="GJ243" s="252"/>
      <c r="GK243" s="252"/>
      <c r="GL243" s="252"/>
      <c r="GM243" s="252"/>
      <c r="GN243" s="252"/>
      <c r="GO243" s="252"/>
      <c r="GP243" s="252"/>
      <c r="GQ243" s="252"/>
      <c r="GR243" s="252"/>
      <c r="GS243" s="252"/>
      <c r="GT243" s="252"/>
      <c r="GU243" s="252"/>
      <c r="GV243" s="252"/>
      <c r="GW243" s="252"/>
      <c r="GX243" s="252"/>
      <c r="GY243" s="252"/>
      <c r="GZ243" s="252"/>
      <c r="HA243" s="252"/>
      <c r="HB243" s="252"/>
      <c r="HC243" s="252"/>
      <c r="HD243" s="252"/>
      <c r="HE243" s="252"/>
      <c r="HF243" s="252"/>
      <c r="HG243" s="252"/>
      <c r="HH243" s="252"/>
    </row>
    <row r="244" spans="1:216" s="272" customFormat="1">
      <c r="A244" s="252"/>
      <c r="B244" s="288"/>
      <c r="C244" s="289"/>
      <c r="D244" s="289"/>
      <c r="E244" s="289"/>
      <c r="F244" s="290"/>
      <c r="G244" s="290"/>
      <c r="H244" s="290"/>
      <c r="I244" s="290"/>
      <c r="J244" s="290"/>
      <c r="K244" s="291"/>
      <c r="L244" s="291"/>
      <c r="M244" s="291"/>
      <c r="N244" s="291"/>
      <c r="O244" s="291"/>
      <c r="P244" s="252"/>
      <c r="Q244" s="252"/>
      <c r="R244" s="252"/>
      <c r="S244" s="252"/>
      <c r="T244" s="252"/>
      <c r="U244" s="252"/>
      <c r="V244" s="252"/>
      <c r="W244" s="252"/>
      <c r="X244" s="252"/>
      <c r="Y244" s="252"/>
      <c r="Z244" s="252"/>
      <c r="AA244" s="252"/>
      <c r="AB244" s="252"/>
      <c r="AC244" s="252"/>
      <c r="AD244" s="252"/>
      <c r="AE244" s="252"/>
      <c r="AF244" s="252"/>
      <c r="AG244" s="252"/>
      <c r="AH244" s="252"/>
      <c r="AI244" s="252"/>
      <c r="AJ244" s="252"/>
      <c r="AK244" s="252"/>
      <c r="AL244" s="252"/>
      <c r="AM244" s="252"/>
      <c r="AN244" s="252"/>
      <c r="AO244" s="252"/>
      <c r="AP244" s="252"/>
      <c r="AQ244" s="252"/>
      <c r="AR244" s="252"/>
      <c r="AS244" s="252"/>
      <c r="AT244" s="252"/>
      <c r="AU244" s="252"/>
      <c r="AV244" s="252"/>
      <c r="AW244" s="252"/>
      <c r="AX244" s="252"/>
      <c r="AY244" s="252"/>
      <c r="AZ244" s="252"/>
      <c r="BA244" s="252"/>
      <c r="BB244" s="252"/>
      <c r="BC244" s="252"/>
      <c r="BD244" s="252"/>
      <c r="BE244" s="252"/>
      <c r="BF244" s="252"/>
      <c r="BG244" s="252"/>
      <c r="BH244" s="252"/>
      <c r="BI244" s="252"/>
      <c r="BJ244" s="252"/>
      <c r="BK244" s="252"/>
      <c r="BL244" s="252"/>
      <c r="BM244" s="252"/>
      <c r="BN244" s="252"/>
      <c r="BO244" s="252"/>
      <c r="BP244" s="252"/>
      <c r="BQ244" s="252"/>
      <c r="BR244" s="252"/>
      <c r="BS244" s="252"/>
      <c r="BT244" s="252"/>
      <c r="BU244" s="252"/>
      <c r="BV244" s="252"/>
      <c r="BW244" s="252"/>
      <c r="BX244" s="252"/>
      <c r="BY244" s="252"/>
      <c r="BZ244" s="252"/>
      <c r="CA244" s="252"/>
      <c r="CB244" s="252"/>
      <c r="CC244" s="252"/>
      <c r="CD244" s="252"/>
      <c r="CE244" s="252"/>
      <c r="CF244" s="252"/>
      <c r="CG244" s="252"/>
      <c r="CH244" s="252"/>
      <c r="CI244" s="252"/>
      <c r="CJ244" s="252"/>
      <c r="CK244" s="252"/>
      <c r="CL244" s="252"/>
      <c r="CM244" s="252"/>
      <c r="CN244" s="252"/>
      <c r="CO244" s="252"/>
      <c r="CP244" s="252"/>
      <c r="CQ244" s="252"/>
      <c r="CR244" s="252"/>
      <c r="CS244" s="252"/>
      <c r="CT244" s="252"/>
      <c r="CU244" s="252"/>
      <c r="CV244" s="252"/>
      <c r="CW244" s="252"/>
      <c r="CX244" s="252"/>
      <c r="CY244" s="252"/>
      <c r="CZ244" s="252"/>
      <c r="DA244" s="252"/>
      <c r="DB244" s="252"/>
      <c r="DC244" s="252"/>
      <c r="DD244" s="252"/>
      <c r="DE244" s="252"/>
      <c r="DF244" s="252"/>
      <c r="DG244" s="252"/>
      <c r="DH244" s="252"/>
      <c r="DI244" s="252"/>
      <c r="DJ244" s="252"/>
      <c r="DK244" s="252"/>
      <c r="DL244" s="252"/>
      <c r="DM244" s="252"/>
      <c r="DN244" s="252"/>
      <c r="DO244" s="252"/>
      <c r="DP244" s="252"/>
      <c r="DQ244" s="252"/>
      <c r="DR244" s="252"/>
      <c r="DS244" s="252"/>
      <c r="DT244" s="252"/>
      <c r="DU244" s="252"/>
      <c r="DV244" s="252"/>
      <c r="DW244" s="252"/>
      <c r="DX244" s="252"/>
      <c r="DY244" s="252"/>
      <c r="DZ244" s="252"/>
      <c r="EA244" s="252"/>
      <c r="EB244" s="252"/>
      <c r="EC244" s="252"/>
      <c r="ED244" s="252"/>
      <c r="EE244" s="252"/>
      <c r="EF244" s="252"/>
      <c r="EG244" s="252"/>
      <c r="EH244" s="252"/>
      <c r="EI244" s="252"/>
      <c r="EJ244" s="252"/>
      <c r="EK244" s="252"/>
      <c r="EL244" s="252"/>
      <c r="EM244" s="252"/>
      <c r="EN244" s="252"/>
      <c r="EO244" s="252"/>
      <c r="EP244" s="252"/>
      <c r="EQ244" s="252"/>
      <c r="ER244" s="252"/>
      <c r="ES244" s="252"/>
      <c r="ET244" s="252"/>
      <c r="EU244" s="252"/>
      <c r="EV244" s="252"/>
      <c r="EW244" s="252"/>
      <c r="EX244" s="252"/>
      <c r="EY244" s="252"/>
      <c r="EZ244" s="252"/>
      <c r="FA244" s="252"/>
      <c r="FB244" s="252"/>
      <c r="FC244" s="252"/>
      <c r="FD244" s="252"/>
      <c r="FE244" s="252"/>
      <c r="FF244" s="252"/>
      <c r="FG244" s="252"/>
      <c r="FH244" s="252"/>
      <c r="FI244" s="252"/>
      <c r="FJ244" s="252"/>
      <c r="FK244" s="252"/>
      <c r="FL244" s="252"/>
      <c r="FM244" s="252"/>
      <c r="FN244" s="252"/>
      <c r="FO244" s="252"/>
      <c r="FP244" s="252"/>
      <c r="FQ244" s="252"/>
      <c r="FR244" s="252"/>
      <c r="FS244" s="252"/>
      <c r="FT244" s="252"/>
      <c r="FU244" s="252"/>
      <c r="FV244" s="252"/>
      <c r="FW244" s="252"/>
      <c r="FX244" s="252"/>
      <c r="FY244" s="252"/>
      <c r="FZ244" s="252"/>
      <c r="GA244" s="252"/>
      <c r="GB244" s="252"/>
      <c r="GC244" s="252"/>
      <c r="GD244" s="252"/>
      <c r="GE244" s="252"/>
      <c r="GF244" s="252"/>
      <c r="GG244" s="252"/>
      <c r="GH244" s="252"/>
      <c r="GI244" s="252"/>
      <c r="GJ244" s="252"/>
      <c r="GK244" s="252"/>
      <c r="GL244" s="252"/>
      <c r="GM244" s="252"/>
      <c r="GN244" s="252"/>
      <c r="GO244" s="252"/>
      <c r="GP244" s="252"/>
      <c r="GQ244" s="252"/>
      <c r="GR244" s="252"/>
      <c r="GS244" s="252"/>
      <c r="GT244" s="252"/>
      <c r="GU244" s="252"/>
      <c r="GV244" s="252"/>
      <c r="GW244" s="252"/>
      <c r="GX244" s="252"/>
      <c r="GY244" s="252"/>
      <c r="GZ244" s="252"/>
      <c r="HA244" s="252"/>
      <c r="HB244" s="252"/>
      <c r="HC244" s="252"/>
      <c r="HD244" s="252"/>
      <c r="HE244" s="252"/>
      <c r="HF244" s="252"/>
      <c r="HG244" s="252"/>
      <c r="HH244" s="252"/>
    </row>
    <row r="245" spans="1:216" s="272" customFormat="1">
      <c r="A245" s="252"/>
      <c r="B245" s="288"/>
      <c r="C245" s="289"/>
      <c r="D245" s="289"/>
      <c r="E245" s="289"/>
      <c r="F245" s="290"/>
      <c r="G245" s="290"/>
      <c r="H245" s="290"/>
      <c r="I245" s="290"/>
      <c r="J245" s="290"/>
      <c r="K245" s="291"/>
      <c r="L245" s="291"/>
      <c r="M245" s="291"/>
      <c r="N245" s="291"/>
      <c r="O245" s="291"/>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T245" s="252"/>
      <c r="BU245" s="252"/>
      <c r="BV245" s="252"/>
      <c r="BW245" s="252"/>
      <c r="BX245" s="252"/>
      <c r="BY245" s="252"/>
      <c r="BZ245" s="252"/>
      <c r="CA245" s="252"/>
      <c r="CB245" s="252"/>
      <c r="CC245" s="252"/>
      <c r="CD245" s="252"/>
      <c r="CE245" s="252"/>
      <c r="CF245" s="252"/>
      <c r="CG245" s="252"/>
      <c r="CH245" s="252"/>
      <c r="CI245" s="252"/>
      <c r="CJ245" s="252"/>
      <c r="CK245" s="252"/>
      <c r="CL245" s="252"/>
      <c r="CM245" s="252"/>
      <c r="CN245" s="252"/>
      <c r="CO245" s="252"/>
      <c r="CP245" s="252"/>
      <c r="CQ245" s="252"/>
      <c r="CR245" s="252"/>
      <c r="CS245" s="252"/>
      <c r="CT245" s="252"/>
      <c r="CU245" s="252"/>
      <c r="CV245" s="252"/>
      <c r="CW245" s="252"/>
      <c r="CX245" s="252"/>
      <c r="CY245" s="252"/>
      <c r="CZ245" s="252"/>
      <c r="DA245" s="252"/>
      <c r="DB245" s="252"/>
      <c r="DC245" s="252"/>
      <c r="DD245" s="252"/>
      <c r="DE245" s="252"/>
      <c r="DF245" s="252"/>
      <c r="DG245" s="252"/>
      <c r="DH245" s="252"/>
      <c r="DI245" s="252"/>
      <c r="DJ245" s="252"/>
      <c r="DK245" s="252"/>
      <c r="DL245" s="252"/>
      <c r="DM245" s="252"/>
      <c r="DN245" s="252"/>
      <c r="DO245" s="252"/>
      <c r="DP245" s="252"/>
      <c r="DQ245" s="252"/>
      <c r="DR245" s="252"/>
      <c r="DS245" s="252"/>
      <c r="DT245" s="252"/>
      <c r="DU245" s="252"/>
      <c r="DV245" s="252"/>
      <c r="DW245" s="252"/>
      <c r="DX245" s="252"/>
      <c r="DY245" s="252"/>
      <c r="DZ245" s="252"/>
      <c r="EA245" s="252"/>
      <c r="EB245" s="252"/>
      <c r="EC245" s="252"/>
      <c r="ED245" s="252"/>
      <c r="EE245" s="252"/>
      <c r="EF245" s="252"/>
      <c r="EG245" s="252"/>
      <c r="EH245" s="252"/>
      <c r="EI245" s="252"/>
      <c r="EJ245" s="252"/>
      <c r="EK245" s="252"/>
      <c r="EL245" s="252"/>
      <c r="EM245" s="252"/>
      <c r="EN245" s="252"/>
      <c r="EO245" s="252"/>
      <c r="EP245" s="252"/>
      <c r="EQ245" s="252"/>
      <c r="ER245" s="252"/>
      <c r="ES245" s="252"/>
      <c r="ET245" s="252"/>
      <c r="EU245" s="252"/>
      <c r="EV245" s="252"/>
      <c r="EW245" s="252"/>
      <c r="EX245" s="252"/>
      <c r="EY245" s="252"/>
      <c r="EZ245" s="252"/>
      <c r="FA245" s="252"/>
      <c r="FB245" s="252"/>
      <c r="FC245" s="252"/>
      <c r="FD245" s="252"/>
      <c r="FE245" s="252"/>
      <c r="FF245" s="252"/>
      <c r="FG245" s="252"/>
      <c r="FH245" s="252"/>
      <c r="FI245" s="252"/>
      <c r="FJ245" s="252"/>
      <c r="FK245" s="252"/>
      <c r="FL245" s="252"/>
      <c r="FM245" s="252"/>
      <c r="FN245" s="252"/>
      <c r="FO245" s="252"/>
      <c r="FP245" s="252"/>
      <c r="FQ245" s="252"/>
      <c r="FR245" s="252"/>
      <c r="FS245" s="252"/>
      <c r="FT245" s="252"/>
      <c r="FU245" s="252"/>
      <c r="FV245" s="252"/>
      <c r="FW245" s="252"/>
      <c r="FX245" s="252"/>
      <c r="FY245" s="252"/>
      <c r="FZ245" s="252"/>
      <c r="GA245" s="252"/>
      <c r="GB245" s="252"/>
      <c r="GC245" s="252"/>
      <c r="GD245" s="252"/>
      <c r="GE245" s="252"/>
      <c r="GF245" s="252"/>
      <c r="GG245" s="252"/>
      <c r="GH245" s="252"/>
      <c r="GI245" s="252"/>
      <c r="GJ245" s="252"/>
      <c r="GK245" s="252"/>
      <c r="GL245" s="252"/>
      <c r="GM245" s="252"/>
      <c r="GN245" s="252"/>
      <c r="GO245" s="252"/>
      <c r="GP245" s="252"/>
      <c r="GQ245" s="252"/>
      <c r="GR245" s="252"/>
      <c r="GS245" s="252"/>
      <c r="GT245" s="252"/>
      <c r="GU245" s="252"/>
      <c r="GV245" s="252"/>
      <c r="GW245" s="252"/>
      <c r="GX245" s="252"/>
      <c r="GY245" s="252"/>
      <c r="GZ245" s="252"/>
      <c r="HA245" s="252"/>
      <c r="HB245" s="252"/>
      <c r="HC245" s="252"/>
      <c r="HD245" s="252"/>
      <c r="HE245" s="252"/>
      <c r="HF245" s="252"/>
      <c r="HG245" s="252"/>
      <c r="HH245" s="252"/>
    </row>
    <row r="246" spans="1:216" s="272" customFormat="1">
      <c r="A246" s="252"/>
      <c r="B246" s="288"/>
      <c r="C246" s="289"/>
      <c r="D246" s="289"/>
      <c r="E246" s="289"/>
      <c r="F246" s="290"/>
      <c r="G246" s="290"/>
      <c r="H246" s="290"/>
      <c r="I246" s="290"/>
      <c r="J246" s="290"/>
      <c r="K246" s="291"/>
      <c r="L246" s="291"/>
      <c r="M246" s="291"/>
      <c r="N246" s="291"/>
      <c r="O246" s="291"/>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T246" s="252"/>
      <c r="BU246" s="252"/>
      <c r="BV246" s="252"/>
      <c r="BW246" s="252"/>
      <c r="BX246" s="252"/>
      <c r="BY246" s="252"/>
      <c r="BZ246" s="252"/>
      <c r="CA246" s="252"/>
      <c r="CB246" s="252"/>
      <c r="CC246" s="252"/>
      <c r="CD246" s="252"/>
      <c r="CE246" s="252"/>
      <c r="CF246" s="252"/>
      <c r="CG246" s="252"/>
      <c r="CH246" s="252"/>
      <c r="CI246" s="252"/>
      <c r="CJ246" s="252"/>
      <c r="CK246" s="252"/>
      <c r="CL246" s="252"/>
      <c r="CM246" s="252"/>
      <c r="CN246" s="252"/>
      <c r="CO246" s="252"/>
      <c r="CP246" s="252"/>
      <c r="CQ246" s="252"/>
      <c r="CR246" s="252"/>
      <c r="CS246" s="252"/>
      <c r="CT246" s="252"/>
      <c r="CU246" s="252"/>
      <c r="CV246" s="252"/>
      <c r="CW246" s="252"/>
      <c r="CX246" s="252"/>
      <c r="CY246" s="252"/>
      <c r="CZ246" s="252"/>
      <c r="DA246" s="252"/>
      <c r="DB246" s="252"/>
      <c r="DC246" s="252"/>
      <c r="DD246" s="252"/>
      <c r="DE246" s="252"/>
      <c r="DF246" s="252"/>
      <c r="DG246" s="252"/>
      <c r="DH246" s="252"/>
      <c r="DI246" s="252"/>
      <c r="DJ246" s="252"/>
      <c r="DK246" s="252"/>
      <c r="DL246" s="252"/>
      <c r="DM246" s="252"/>
      <c r="DN246" s="252"/>
      <c r="DO246" s="252"/>
      <c r="DP246" s="252"/>
      <c r="DQ246" s="252"/>
      <c r="DR246" s="252"/>
      <c r="DS246" s="252"/>
      <c r="DT246" s="252"/>
      <c r="DU246" s="252"/>
      <c r="DV246" s="252"/>
      <c r="DW246" s="252"/>
      <c r="DX246" s="252"/>
      <c r="DY246" s="252"/>
      <c r="DZ246" s="252"/>
      <c r="EA246" s="252"/>
      <c r="EB246" s="252"/>
      <c r="EC246" s="252"/>
      <c r="ED246" s="252"/>
      <c r="EE246" s="252"/>
      <c r="EF246" s="252"/>
      <c r="EG246" s="252"/>
      <c r="EH246" s="252"/>
      <c r="EI246" s="252"/>
      <c r="EJ246" s="252"/>
      <c r="EK246" s="252"/>
      <c r="EL246" s="252"/>
      <c r="EM246" s="252"/>
      <c r="EN246" s="252"/>
      <c r="EO246" s="252"/>
      <c r="EP246" s="252"/>
      <c r="EQ246" s="252"/>
      <c r="ER246" s="252"/>
      <c r="ES246" s="252"/>
      <c r="ET246" s="252"/>
      <c r="EU246" s="252"/>
      <c r="EV246" s="252"/>
      <c r="EW246" s="252"/>
      <c r="EX246" s="252"/>
      <c r="EY246" s="252"/>
      <c r="EZ246" s="252"/>
      <c r="FA246" s="252"/>
      <c r="FB246" s="252"/>
      <c r="FC246" s="252"/>
      <c r="FD246" s="252"/>
      <c r="FE246" s="252"/>
      <c r="FF246" s="252"/>
      <c r="FG246" s="252"/>
      <c r="FH246" s="252"/>
      <c r="FI246" s="252"/>
      <c r="FJ246" s="252"/>
      <c r="FK246" s="252"/>
      <c r="FL246" s="252"/>
      <c r="FM246" s="252"/>
      <c r="FN246" s="252"/>
      <c r="FO246" s="252"/>
      <c r="FP246" s="252"/>
      <c r="FQ246" s="252"/>
      <c r="FR246" s="252"/>
      <c r="FS246" s="252"/>
      <c r="FT246" s="252"/>
      <c r="FU246" s="252"/>
      <c r="FV246" s="252"/>
      <c r="FW246" s="252"/>
      <c r="FX246" s="252"/>
      <c r="FY246" s="252"/>
      <c r="FZ246" s="252"/>
      <c r="GA246" s="252"/>
      <c r="GB246" s="252"/>
      <c r="GC246" s="252"/>
      <c r="GD246" s="252"/>
      <c r="GE246" s="252"/>
      <c r="GF246" s="252"/>
      <c r="GG246" s="252"/>
      <c r="GH246" s="252"/>
      <c r="GI246" s="252"/>
      <c r="GJ246" s="252"/>
      <c r="GK246" s="252"/>
      <c r="GL246" s="252"/>
      <c r="GM246" s="252"/>
      <c r="GN246" s="252"/>
      <c r="GO246" s="252"/>
      <c r="GP246" s="252"/>
      <c r="GQ246" s="252"/>
      <c r="GR246" s="252"/>
      <c r="GS246" s="252"/>
      <c r="GT246" s="252"/>
      <c r="GU246" s="252"/>
      <c r="GV246" s="252"/>
      <c r="GW246" s="252"/>
      <c r="GX246" s="252"/>
      <c r="GY246" s="252"/>
      <c r="GZ246" s="252"/>
      <c r="HA246" s="252"/>
      <c r="HB246" s="252"/>
      <c r="HC246" s="252"/>
      <c r="HD246" s="252"/>
      <c r="HE246" s="252"/>
      <c r="HF246" s="252"/>
      <c r="HG246" s="252"/>
      <c r="HH246" s="252"/>
    </row>
    <row r="247" spans="1:216" s="272" customFormat="1">
      <c r="A247" s="252"/>
      <c r="B247" s="288"/>
      <c r="C247" s="289"/>
      <c r="D247" s="289"/>
      <c r="E247" s="289"/>
      <c r="F247" s="290"/>
      <c r="G247" s="290"/>
      <c r="H247" s="290"/>
      <c r="I247" s="290"/>
      <c r="J247" s="290"/>
      <c r="K247" s="291"/>
      <c r="L247" s="291"/>
      <c r="M247" s="291"/>
      <c r="N247" s="291"/>
      <c r="O247" s="291"/>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T247" s="252"/>
      <c r="BU247" s="252"/>
      <c r="BV247" s="252"/>
      <c r="BW247" s="252"/>
      <c r="BX247" s="252"/>
      <c r="BY247" s="252"/>
      <c r="BZ247" s="252"/>
      <c r="CA247" s="252"/>
      <c r="CB247" s="252"/>
      <c r="CC247" s="252"/>
      <c r="CD247" s="252"/>
      <c r="CE247" s="252"/>
      <c r="CF247" s="252"/>
      <c r="CG247" s="252"/>
      <c r="CH247" s="252"/>
      <c r="CI247" s="252"/>
      <c r="CJ247" s="252"/>
      <c r="CK247" s="252"/>
      <c r="CL247" s="252"/>
      <c r="CM247" s="252"/>
      <c r="CN247" s="252"/>
      <c r="CO247" s="252"/>
      <c r="CP247" s="252"/>
      <c r="CQ247" s="252"/>
      <c r="CR247" s="252"/>
      <c r="CS247" s="252"/>
      <c r="CT247" s="252"/>
      <c r="CU247" s="252"/>
      <c r="CV247" s="252"/>
      <c r="CW247" s="252"/>
      <c r="CX247" s="252"/>
      <c r="CY247" s="252"/>
      <c r="CZ247" s="252"/>
      <c r="DA247" s="252"/>
      <c r="DB247" s="252"/>
      <c r="DC247" s="252"/>
      <c r="DD247" s="252"/>
      <c r="DE247" s="252"/>
      <c r="DF247" s="252"/>
      <c r="DG247" s="252"/>
      <c r="DH247" s="252"/>
      <c r="DI247" s="252"/>
      <c r="DJ247" s="252"/>
      <c r="DK247" s="252"/>
      <c r="DL247" s="252"/>
      <c r="DM247" s="252"/>
      <c r="DN247" s="252"/>
      <c r="DO247" s="252"/>
      <c r="DP247" s="252"/>
      <c r="DQ247" s="252"/>
      <c r="DR247" s="252"/>
      <c r="DS247" s="252"/>
      <c r="DT247" s="252"/>
      <c r="DU247" s="252"/>
      <c r="DV247" s="252"/>
      <c r="DW247" s="252"/>
      <c r="DX247" s="252"/>
      <c r="DY247" s="252"/>
      <c r="DZ247" s="252"/>
      <c r="EA247" s="252"/>
      <c r="EB247" s="252"/>
      <c r="EC247" s="252"/>
      <c r="ED247" s="252"/>
      <c r="EE247" s="252"/>
      <c r="EF247" s="252"/>
      <c r="EG247" s="252"/>
      <c r="EH247" s="252"/>
      <c r="EI247" s="252"/>
      <c r="EJ247" s="252"/>
      <c r="EK247" s="252"/>
      <c r="EL247" s="252"/>
      <c r="EM247" s="252"/>
      <c r="EN247" s="252"/>
      <c r="EO247" s="252"/>
      <c r="EP247" s="252"/>
      <c r="EQ247" s="252"/>
      <c r="ER247" s="252"/>
      <c r="ES247" s="252"/>
      <c r="ET247" s="252"/>
      <c r="EU247" s="252"/>
      <c r="EV247" s="252"/>
      <c r="EW247" s="252"/>
      <c r="EX247" s="252"/>
      <c r="EY247" s="252"/>
      <c r="EZ247" s="252"/>
      <c r="FA247" s="252"/>
      <c r="FB247" s="252"/>
      <c r="FC247" s="252"/>
      <c r="FD247" s="252"/>
      <c r="FE247" s="252"/>
      <c r="FF247" s="252"/>
      <c r="FG247" s="252"/>
      <c r="FH247" s="252"/>
      <c r="FI247" s="252"/>
      <c r="FJ247" s="252"/>
      <c r="FK247" s="252"/>
      <c r="FL247" s="252"/>
      <c r="FM247" s="252"/>
      <c r="FN247" s="252"/>
      <c r="FO247" s="252"/>
      <c r="FP247" s="252"/>
      <c r="FQ247" s="252"/>
      <c r="FR247" s="252"/>
      <c r="FS247" s="252"/>
      <c r="FT247" s="252"/>
      <c r="FU247" s="252"/>
      <c r="FV247" s="252"/>
      <c r="FW247" s="252"/>
      <c r="FX247" s="252"/>
      <c r="FY247" s="252"/>
      <c r="FZ247" s="252"/>
      <c r="GA247" s="252"/>
      <c r="GB247" s="252"/>
      <c r="GC247" s="252"/>
      <c r="GD247" s="252"/>
      <c r="GE247" s="252"/>
      <c r="GF247" s="252"/>
      <c r="GG247" s="252"/>
      <c r="GH247" s="252"/>
      <c r="GI247" s="252"/>
      <c r="GJ247" s="252"/>
      <c r="GK247" s="252"/>
      <c r="GL247" s="252"/>
      <c r="GM247" s="252"/>
      <c r="GN247" s="252"/>
      <c r="GO247" s="252"/>
      <c r="GP247" s="252"/>
      <c r="GQ247" s="252"/>
      <c r="GR247" s="252"/>
      <c r="GS247" s="252"/>
      <c r="GT247" s="252"/>
      <c r="GU247" s="252"/>
      <c r="GV247" s="252"/>
      <c r="GW247" s="252"/>
      <c r="GX247" s="252"/>
      <c r="GY247" s="252"/>
      <c r="GZ247" s="252"/>
      <c r="HA247" s="252"/>
      <c r="HB247" s="252"/>
      <c r="HC247" s="252"/>
      <c r="HD247" s="252"/>
      <c r="HE247" s="252"/>
      <c r="HF247" s="252"/>
      <c r="HG247" s="252"/>
      <c r="HH247" s="252"/>
    </row>
    <row r="248" spans="1:216" s="272" customFormat="1">
      <c r="A248" s="252"/>
      <c r="B248" s="288"/>
      <c r="C248" s="289"/>
      <c r="D248" s="289"/>
      <c r="E248" s="289"/>
      <c r="F248" s="290"/>
      <c r="G248" s="290"/>
      <c r="H248" s="290"/>
      <c r="I248" s="290"/>
      <c r="J248" s="290"/>
      <c r="K248" s="291"/>
      <c r="L248" s="291"/>
      <c r="M248" s="291"/>
      <c r="N248" s="291"/>
      <c r="O248" s="291"/>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T248" s="252"/>
      <c r="BU248" s="252"/>
      <c r="BV248" s="252"/>
      <c r="BW248" s="252"/>
      <c r="BX248" s="252"/>
      <c r="BY248" s="252"/>
      <c r="BZ248" s="252"/>
      <c r="CA248" s="252"/>
      <c r="CB248" s="252"/>
      <c r="CC248" s="252"/>
      <c r="CD248" s="252"/>
      <c r="CE248" s="252"/>
      <c r="CF248" s="252"/>
      <c r="CG248" s="252"/>
      <c r="CH248" s="252"/>
      <c r="CI248" s="252"/>
      <c r="CJ248" s="252"/>
      <c r="CK248" s="252"/>
      <c r="CL248" s="252"/>
      <c r="CM248" s="252"/>
      <c r="CN248" s="252"/>
      <c r="CO248" s="252"/>
      <c r="CP248" s="252"/>
      <c r="CQ248" s="252"/>
      <c r="CR248" s="252"/>
      <c r="CS248" s="252"/>
      <c r="CT248" s="252"/>
      <c r="CU248" s="252"/>
      <c r="CV248" s="252"/>
      <c r="CW248" s="252"/>
      <c r="CX248" s="252"/>
      <c r="CY248" s="252"/>
      <c r="CZ248" s="252"/>
      <c r="DA248" s="252"/>
      <c r="DB248" s="252"/>
      <c r="DC248" s="252"/>
      <c r="DD248" s="252"/>
      <c r="DE248" s="252"/>
      <c r="DF248" s="252"/>
      <c r="DG248" s="252"/>
      <c r="DH248" s="252"/>
      <c r="DI248" s="252"/>
      <c r="DJ248" s="252"/>
      <c r="DK248" s="252"/>
      <c r="DL248" s="252"/>
      <c r="DM248" s="252"/>
      <c r="DN248" s="252"/>
      <c r="DO248" s="252"/>
      <c r="DP248" s="252"/>
      <c r="DQ248" s="252"/>
      <c r="DR248" s="252"/>
      <c r="DS248" s="252"/>
      <c r="DT248" s="252"/>
      <c r="DU248" s="252"/>
      <c r="DV248" s="252"/>
      <c r="DW248" s="252"/>
      <c r="DX248" s="252"/>
      <c r="DY248" s="252"/>
      <c r="DZ248" s="252"/>
      <c r="EA248" s="252"/>
      <c r="EB248" s="252"/>
      <c r="EC248" s="252"/>
      <c r="ED248" s="252"/>
      <c r="EE248" s="252"/>
      <c r="EF248" s="252"/>
      <c r="EG248" s="252"/>
      <c r="EH248" s="252"/>
      <c r="EI248" s="252"/>
      <c r="EJ248" s="252"/>
      <c r="EK248" s="252"/>
      <c r="EL248" s="252"/>
      <c r="EM248" s="252"/>
      <c r="EN248" s="252"/>
      <c r="EO248" s="252"/>
      <c r="EP248" s="252"/>
      <c r="EQ248" s="252"/>
      <c r="ER248" s="252"/>
      <c r="ES248" s="252"/>
      <c r="ET248" s="252"/>
      <c r="EU248" s="252"/>
      <c r="EV248" s="252"/>
      <c r="EW248" s="252"/>
      <c r="EX248" s="252"/>
      <c r="EY248" s="252"/>
      <c r="EZ248" s="252"/>
      <c r="FA248" s="252"/>
      <c r="FB248" s="252"/>
      <c r="FC248" s="252"/>
      <c r="FD248" s="252"/>
      <c r="FE248" s="252"/>
      <c r="FF248" s="252"/>
      <c r="FG248" s="252"/>
      <c r="FH248" s="252"/>
      <c r="FI248" s="252"/>
      <c r="FJ248" s="252"/>
      <c r="FK248" s="252"/>
      <c r="FL248" s="252"/>
      <c r="FM248" s="252"/>
      <c r="FN248" s="252"/>
      <c r="FO248" s="252"/>
      <c r="FP248" s="252"/>
      <c r="FQ248" s="252"/>
      <c r="FR248" s="252"/>
      <c r="FS248" s="252"/>
      <c r="FT248" s="252"/>
      <c r="FU248" s="252"/>
      <c r="FV248" s="252"/>
      <c r="FW248" s="252"/>
      <c r="FX248" s="252"/>
      <c r="FY248" s="252"/>
      <c r="FZ248" s="252"/>
      <c r="GA248" s="252"/>
      <c r="GB248" s="252"/>
      <c r="GC248" s="252"/>
      <c r="GD248" s="252"/>
      <c r="GE248" s="252"/>
      <c r="GF248" s="252"/>
      <c r="GG248" s="252"/>
      <c r="GH248" s="252"/>
      <c r="GI248" s="252"/>
      <c r="GJ248" s="252"/>
      <c r="GK248" s="252"/>
      <c r="GL248" s="252"/>
      <c r="GM248" s="252"/>
      <c r="GN248" s="252"/>
      <c r="GO248" s="252"/>
      <c r="GP248" s="252"/>
      <c r="GQ248" s="252"/>
      <c r="GR248" s="252"/>
      <c r="GS248" s="252"/>
      <c r="GT248" s="252"/>
      <c r="GU248" s="252"/>
      <c r="GV248" s="252"/>
      <c r="GW248" s="252"/>
      <c r="GX248" s="252"/>
      <c r="GY248" s="252"/>
      <c r="GZ248" s="252"/>
      <c r="HA248" s="252"/>
      <c r="HB248" s="252"/>
      <c r="HC248" s="252"/>
      <c r="HD248" s="252"/>
      <c r="HE248" s="252"/>
      <c r="HF248" s="252"/>
      <c r="HG248" s="252"/>
      <c r="HH248" s="252"/>
    </row>
    <row r="249" spans="1:216" s="272" customFormat="1">
      <c r="A249" s="252"/>
      <c r="B249" s="288"/>
      <c r="C249" s="289"/>
      <c r="D249" s="289"/>
      <c r="E249" s="289"/>
      <c r="F249" s="290"/>
      <c r="G249" s="290"/>
      <c r="H249" s="290"/>
      <c r="I249" s="290"/>
      <c r="J249" s="290"/>
      <c r="K249" s="291"/>
      <c r="L249" s="291"/>
      <c r="M249" s="291"/>
      <c r="N249" s="291"/>
      <c r="O249" s="291"/>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T249" s="252"/>
      <c r="BU249" s="252"/>
      <c r="BV249" s="252"/>
      <c r="BW249" s="252"/>
      <c r="BX249" s="252"/>
      <c r="BY249" s="252"/>
      <c r="BZ249" s="252"/>
      <c r="CA249" s="252"/>
      <c r="CB249" s="252"/>
      <c r="CC249" s="252"/>
      <c r="CD249" s="252"/>
      <c r="CE249" s="252"/>
      <c r="CF249" s="252"/>
      <c r="CG249" s="252"/>
      <c r="CH249" s="252"/>
      <c r="CI249" s="252"/>
      <c r="CJ249" s="252"/>
      <c r="CK249" s="252"/>
      <c r="CL249" s="252"/>
      <c r="CM249" s="252"/>
      <c r="CN249" s="252"/>
      <c r="CO249" s="252"/>
      <c r="CP249" s="252"/>
      <c r="CQ249" s="252"/>
      <c r="CR249" s="252"/>
      <c r="CS249" s="252"/>
      <c r="CT249" s="252"/>
      <c r="CU249" s="252"/>
      <c r="CV249" s="252"/>
      <c r="CW249" s="252"/>
      <c r="CX249" s="252"/>
      <c r="CY249" s="252"/>
      <c r="CZ249" s="252"/>
      <c r="DA249" s="252"/>
      <c r="DB249" s="252"/>
      <c r="DC249" s="252"/>
      <c r="DD249" s="252"/>
      <c r="DE249" s="252"/>
      <c r="DF249" s="252"/>
      <c r="DG249" s="252"/>
      <c r="DH249" s="252"/>
      <c r="DI249" s="252"/>
      <c r="DJ249" s="252"/>
      <c r="DK249" s="252"/>
      <c r="DL249" s="252"/>
      <c r="DM249" s="252"/>
      <c r="DN249" s="252"/>
      <c r="DO249" s="252"/>
      <c r="DP249" s="252"/>
      <c r="DQ249" s="252"/>
      <c r="DR249" s="252"/>
      <c r="DS249" s="252"/>
      <c r="DT249" s="252"/>
      <c r="DU249" s="252"/>
      <c r="DV249" s="252"/>
      <c r="DW249" s="252"/>
      <c r="DX249" s="252"/>
      <c r="DY249" s="252"/>
      <c r="DZ249" s="252"/>
      <c r="EA249" s="252"/>
      <c r="EB249" s="252"/>
      <c r="EC249" s="252"/>
      <c r="ED249" s="252"/>
      <c r="EE249" s="252"/>
      <c r="EF249" s="252"/>
      <c r="EG249" s="252"/>
      <c r="EH249" s="252"/>
      <c r="EI249" s="252"/>
      <c r="EJ249" s="252"/>
      <c r="EK249" s="252"/>
      <c r="EL249" s="252"/>
      <c r="EM249" s="252"/>
      <c r="EN249" s="252"/>
      <c r="EO249" s="252"/>
      <c r="EP249" s="252"/>
      <c r="EQ249" s="252"/>
      <c r="ER249" s="252"/>
      <c r="ES249" s="252"/>
      <c r="ET249" s="252"/>
      <c r="EU249" s="252"/>
      <c r="EV249" s="252"/>
      <c r="EW249" s="252"/>
      <c r="EX249" s="252"/>
      <c r="EY249" s="252"/>
      <c r="EZ249" s="252"/>
      <c r="FA249" s="252"/>
      <c r="FB249" s="252"/>
      <c r="FC249" s="252"/>
      <c r="FD249" s="252"/>
      <c r="FE249" s="252"/>
      <c r="FF249" s="252"/>
      <c r="FG249" s="252"/>
      <c r="FH249" s="252"/>
      <c r="FI249" s="252"/>
      <c r="FJ249" s="252"/>
      <c r="FK249" s="252"/>
      <c r="FL249" s="252"/>
      <c r="FM249" s="252"/>
      <c r="FN249" s="252"/>
      <c r="FO249" s="252"/>
      <c r="FP249" s="252"/>
      <c r="FQ249" s="252"/>
      <c r="FR249" s="252"/>
      <c r="FS249" s="252"/>
      <c r="FT249" s="252"/>
      <c r="FU249" s="252"/>
      <c r="FV249" s="252"/>
      <c r="FW249" s="252"/>
      <c r="FX249" s="252"/>
      <c r="FY249" s="252"/>
      <c r="FZ249" s="252"/>
      <c r="GA249" s="252"/>
      <c r="GB249" s="252"/>
      <c r="GC249" s="252"/>
      <c r="GD249" s="252"/>
      <c r="GE249" s="252"/>
      <c r="GF249" s="252"/>
      <c r="GG249" s="252"/>
      <c r="GH249" s="252"/>
      <c r="GI249" s="252"/>
      <c r="GJ249" s="252"/>
      <c r="GK249" s="252"/>
      <c r="GL249" s="252"/>
      <c r="GM249" s="252"/>
      <c r="GN249" s="252"/>
      <c r="GO249" s="252"/>
      <c r="GP249" s="252"/>
      <c r="GQ249" s="252"/>
      <c r="GR249" s="252"/>
      <c r="GS249" s="252"/>
      <c r="GT249" s="252"/>
      <c r="GU249" s="252"/>
      <c r="GV249" s="252"/>
      <c r="GW249" s="252"/>
      <c r="GX249" s="252"/>
      <c r="GY249" s="252"/>
      <c r="GZ249" s="252"/>
      <c r="HA249" s="252"/>
      <c r="HB249" s="252"/>
      <c r="HC249" s="252"/>
      <c r="HD249" s="252"/>
      <c r="HE249" s="252"/>
      <c r="HF249" s="252"/>
      <c r="HG249" s="252"/>
      <c r="HH249" s="252"/>
    </row>
    <row r="250" spans="1:216" s="272" customFormat="1">
      <c r="A250" s="252"/>
      <c r="B250" s="288"/>
      <c r="C250" s="289"/>
      <c r="D250" s="289"/>
      <c r="E250" s="289"/>
      <c r="F250" s="290"/>
      <c r="G250" s="290"/>
      <c r="H250" s="290"/>
      <c r="I250" s="290"/>
      <c r="J250" s="290"/>
      <c r="K250" s="291"/>
      <c r="L250" s="291"/>
      <c r="M250" s="291"/>
      <c r="N250" s="291"/>
      <c r="O250" s="291"/>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T250" s="252"/>
      <c r="BU250" s="252"/>
      <c r="BV250" s="252"/>
      <c r="BW250" s="252"/>
      <c r="BX250" s="252"/>
      <c r="BY250" s="252"/>
      <c r="BZ250" s="252"/>
      <c r="CA250" s="252"/>
      <c r="CB250" s="252"/>
      <c r="CC250" s="252"/>
      <c r="CD250" s="252"/>
      <c r="CE250" s="252"/>
      <c r="CF250" s="252"/>
      <c r="CG250" s="252"/>
      <c r="CH250" s="252"/>
      <c r="CI250" s="252"/>
      <c r="CJ250" s="252"/>
      <c r="CK250" s="252"/>
      <c r="CL250" s="252"/>
      <c r="CM250" s="252"/>
      <c r="CN250" s="252"/>
      <c r="CO250" s="252"/>
      <c r="CP250" s="252"/>
      <c r="CQ250" s="252"/>
      <c r="CR250" s="252"/>
      <c r="CS250" s="252"/>
      <c r="CT250" s="252"/>
      <c r="CU250" s="252"/>
      <c r="CV250" s="252"/>
      <c r="CW250" s="252"/>
      <c r="CX250" s="252"/>
      <c r="CY250" s="252"/>
      <c r="CZ250" s="252"/>
      <c r="DA250" s="252"/>
      <c r="DB250" s="252"/>
      <c r="DC250" s="252"/>
      <c r="DD250" s="252"/>
      <c r="DE250" s="252"/>
      <c r="DF250" s="252"/>
      <c r="DG250" s="252"/>
      <c r="DH250" s="252"/>
      <c r="DI250" s="252"/>
      <c r="DJ250" s="252"/>
      <c r="DK250" s="252"/>
      <c r="DL250" s="252"/>
      <c r="DM250" s="252"/>
      <c r="DN250" s="252"/>
      <c r="DO250" s="252"/>
      <c r="DP250" s="252"/>
      <c r="DQ250" s="252"/>
      <c r="DR250" s="252"/>
      <c r="DS250" s="252"/>
      <c r="DT250" s="252"/>
      <c r="DU250" s="252"/>
      <c r="DV250" s="252"/>
      <c r="DW250" s="252"/>
      <c r="DX250" s="252"/>
      <c r="DY250" s="252"/>
      <c r="DZ250" s="252"/>
      <c r="EA250" s="252"/>
      <c r="EB250" s="252"/>
      <c r="EC250" s="252"/>
      <c r="ED250" s="252"/>
      <c r="EE250" s="252"/>
      <c r="EF250" s="252"/>
      <c r="EG250" s="252"/>
      <c r="EH250" s="252"/>
      <c r="EI250" s="252"/>
      <c r="EJ250" s="252"/>
      <c r="EK250" s="252"/>
      <c r="EL250" s="252"/>
      <c r="EM250" s="252"/>
      <c r="EN250" s="252"/>
      <c r="EO250" s="252"/>
      <c r="EP250" s="252"/>
      <c r="EQ250" s="252"/>
      <c r="ER250" s="252"/>
      <c r="ES250" s="252"/>
      <c r="ET250" s="252"/>
      <c r="EU250" s="252"/>
      <c r="EV250" s="252"/>
      <c r="EW250" s="252"/>
      <c r="EX250" s="252"/>
      <c r="EY250" s="252"/>
      <c r="EZ250" s="252"/>
      <c r="FA250" s="252"/>
      <c r="FB250" s="252"/>
      <c r="FC250" s="252"/>
      <c r="FD250" s="252"/>
      <c r="FE250" s="252"/>
      <c r="FF250" s="252"/>
      <c r="FG250" s="252"/>
      <c r="FH250" s="252"/>
      <c r="FI250" s="252"/>
      <c r="FJ250" s="252"/>
      <c r="FK250" s="252"/>
      <c r="FL250" s="252"/>
      <c r="FM250" s="252"/>
      <c r="FN250" s="252"/>
      <c r="FO250" s="252"/>
      <c r="FP250" s="252"/>
      <c r="FQ250" s="252"/>
      <c r="FR250" s="252"/>
      <c r="FS250" s="252"/>
      <c r="FT250" s="252"/>
      <c r="FU250" s="252"/>
      <c r="FV250" s="252"/>
      <c r="FW250" s="252"/>
      <c r="FX250" s="252"/>
      <c r="FY250" s="252"/>
      <c r="FZ250" s="252"/>
      <c r="GA250" s="252"/>
      <c r="GB250" s="252"/>
      <c r="GC250" s="252"/>
      <c r="GD250" s="252"/>
      <c r="GE250" s="252"/>
      <c r="GF250" s="252"/>
      <c r="GG250" s="252"/>
      <c r="GH250" s="252"/>
      <c r="GI250" s="252"/>
      <c r="GJ250" s="252"/>
      <c r="GK250" s="252"/>
      <c r="GL250" s="252"/>
      <c r="GM250" s="252"/>
      <c r="GN250" s="252"/>
      <c r="GO250" s="252"/>
      <c r="GP250" s="252"/>
      <c r="GQ250" s="252"/>
      <c r="GR250" s="252"/>
      <c r="GS250" s="252"/>
      <c r="GT250" s="252"/>
      <c r="GU250" s="252"/>
      <c r="GV250" s="252"/>
      <c r="GW250" s="252"/>
      <c r="GX250" s="252"/>
      <c r="GY250" s="252"/>
      <c r="GZ250" s="252"/>
      <c r="HA250" s="252"/>
      <c r="HB250" s="252"/>
      <c r="HC250" s="252"/>
      <c r="HD250" s="252"/>
      <c r="HE250" s="252"/>
      <c r="HF250" s="252"/>
      <c r="HG250" s="252"/>
      <c r="HH250" s="252"/>
    </row>
    <row r="251" spans="1:216" s="272" customFormat="1">
      <c r="A251" s="252"/>
      <c r="B251" s="288"/>
      <c r="C251" s="289"/>
      <c r="D251" s="289"/>
      <c r="E251" s="289"/>
      <c r="F251" s="290"/>
      <c r="G251" s="290"/>
      <c r="H251" s="290"/>
      <c r="I251" s="290"/>
      <c r="J251" s="290"/>
      <c r="K251" s="291"/>
      <c r="L251" s="291"/>
      <c r="M251" s="291"/>
      <c r="N251" s="291"/>
      <c r="O251" s="291"/>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T251" s="252"/>
      <c r="BU251" s="252"/>
      <c r="BV251" s="252"/>
      <c r="BW251" s="252"/>
      <c r="BX251" s="252"/>
      <c r="BY251" s="252"/>
      <c r="BZ251" s="252"/>
      <c r="CA251" s="252"/>
      <c r="CB251" s="252"/>
      <c r="CC251" s="252"/>
      <c r="CD251" s="252"/>
      <c r="CE251" s="252"/>
      <c r="CF251" s="252"/>
      <c r="CG251" s="252"/>
      <c r="CH251" s="252"/>
      <c r="CI251" s="252"/>
      <c r="CJ251" s="252"/>
      <c r="CK251" s="252"/>
      <c r="CL251" s="252"/>
      <c r="CM251" s="252"/>
      <c r="CN251" s="252"/>
      <c r="CO251" s="252"/>
      <c r="CP251" s="252"/>
      <c r="CQ251" s="252"/>
      <c r="CR251" s="252"/>
      <c r="CS251" s="252"/>
      <c r="CT251" s="252"/>
      <c r="CU251" s="252"/>
      <c r="CV251" s="252"/>
      <c r="CW251" s="252"/>
      <c r="CX251" s="252"/>
      <c r="CY251" s="252"/>
      <c r="CZ251" s="252"/>
      <c r="DA251" s="252"/>
      <c r="DB251" s="252"/>
      <c r="DC251" s="252"/>
      <c r="DD251" s="252"/>
      <c r="DE251" s="252"/>
      <c r="DF251" s="252"/>
      <c r="DG251" s="252"/>
      <c r="DH251" s="252"/>
      <c r="DI251" s="252"/>
      <c r="DJ251" s="252"/>
      <c r="DK251" s="252"/>
      <c r="DL251" s="252"/>
      <c r="DM251" s="252"/>
      <c r="DN251" s="252"/>
      <c r="DO251" s="252"/>
      <c r="DP251" s="252"/>
      <c r="DQ251" s="252"/>
      <c r="DR251" s="252"/>
      <c r="DS251" s="252"/>
      <c r="DT251" s="252"/>
      <c r="DU251" s="252"/>
      <c r="DV251" s="252"/>
      <c r="DW251" s="252"/>
      <c r="DX251" s="252"/>
      <c r="DY251" s="252"/>
      <c r="DZ251" s="252"/>
      <c r="EA251" s="252"/>
      <c r="EB251" s="252"/>
      <c r="EC251" s="252"/>
      <c r="ED251" s="252"/>
      <c r="EE251" s="252"/>
      <c r="EF251" s="252"/>
      <c r="EG251" s="252"/>
      <c r="EH251" s="252"/>
      <c r="EI251" s="252"/>
      <c r="EJ251" s="252"/>
      <c r="EK251" s="252"/>
      <c r="EL251" s="252"/>
      <c r="EM251" s="252"/>
      <c r="EN251" s="252"/>
      <c r="EO251" s="252"/>
      <c r="EP251" s="252"/>
      <c r="EQ251" s="252"/>
      <c r="ER251" s="252"/>
      <c r="ES251" s="252"/>
      <c r="ET251" s="252"/>
      <c r="EU251" s="252"/>
      <c r="EV251" s="252"/>
      <c r="EW251" s="252"/>
      <c r="EX251" s="252"/>
      <c r="EY251" s="252"/>
      <c r="EZ251" s="252"/>
      <c r="FA251" s="252"/>
      <c r="FB251" s="252"/>
      <c r="FC251" s="252"/>
      <c r="FD251" s="252"/>
      <c r="FE251" s="252"/>
      <c r="FF251" s="252"/>
      <c r="FG251" s="252"/>
      <c r="FH251" s="252"/>
      <c r="FI251" s="252"/>
      <c r="FJ251" s="252"/>
      <c r="FK251" s="252"/>
      <c r="FL251" s="252"/>
      <c r="FM251" s="252"/>
      <c r="FN251" s="252"/>
      <c r="FO251" s="252"/>
      <c r="FP251" s="252"/>
      <c r="FQ251" s="252"/>
      <c r="FR251" s="252"/>
      <c r="FS251" s="252"/>
      <c r="FT251" s="252"/>
      <c r="FU251" s="252"/>
      <c r="FV251" s="252"/>
      <c r="FW251" s="252"/>
      <c r="FX251" s="252"/>
      <c r="FY251" s="252"/>
      <c r="FZ251" s="252"/>
      <c r="GA251" s="252"/>
      <c r="GB251" s="252"/>
      <c r="GC251" s="252"/>
      <c r="GD251" s="252"/>
      <c r="GE251" s="252"/>
      <c r="GF251" s="252"/>
      <c r="GG251" s="252"/>
      <c r="GH251" s="252"/>
      <c r="GI251" s="252"/>
      <c r="GJ251" s="252"/>
      <c r="GK251" s="252"/>
      <c r="GL251" s="252"/>
      <c r="GM251" s="252"/>
      <c r="GN251" s="252"/>
      <c r="GO251" s="252"/>
      <c r="GP251" s="252"/>
      <c r="GQ251" s="252"/>
      <c r="GR251" s="252"/>
      <c r="GS251" s="252"/>
      <c r="GT251" s="252"/>
      <c r="GU251" s="252"/>
      <c r="GV251" s="252"/>
      <c r="GW251" s="252"/>
      <c r="GX251" s="252"/>
      <c r="GY251" s="252"/>
      <c r="GZ251" s="252"/>
      <c r="HA251" s="252"/>
      <c r="HB251" s="252"/>
      <c r="HC251" s="252"/>
      <c r="HD251" s="252"/>
      <c r="HE251" s="252"/>
      <c r="HF251" s="252"/>
      <c r="HG251" s="252"/>
      <c r="HH251" s="252"/>
    </row>
    <row r="252" spans="1:216" s="272" customFormat="1">
      <c r="A252" s="252"/>
      <c r="B252" s="288"/>
      <c r="C252" s="289"/>
      <c r="D252" s="289"/>
      <c r="E252" s="289"/>
      <c r="F252" s="290"/>
      <c r="G252" s="290"/>
      <c r="H252" s="290"/>
      <c r="I252" s="290"/>
      <c r="J252" s="290"/>
      <c r="K252" s="291"/>
      <c r="L252" s="291"/>
      <c r="M252" s="291"/>
      <c r="N252" s="291"/>
      <c r="O252" s="291"/>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T252" s="252"/>
      <c r="BU252" s="252"/>
      <c r="BV252" s="252"/>
      <c r="BW252" s="252"/>
      <c r="BX252" s="252"/>
      <c r="BY252" s="252"/>
      <c r="BZ252" s="252"/>
      <c r="CA252" s="252"/>
      <c r="CB252" s="252"/>
      <c r="CC252" s="252"/>
      <c r="CD252" s="252"/>
      <c r="CE252" s="252"/>
      <c r="CF252" s="252"/>
      <c r="CG252" s="252"/>
      <c r="CH252" s="252"/>
      <c r="CI252" s="252"/>
      <c r="CJ252" s="252"/>
      <c r="CK252" s="252"/>
      <c r="CL252" s="252"/>
      <c r="CM252" s="252"/>
      <c r="CN252" s="252"/>
      <c r="CO252" s="252"/>
      <c r="CP252" s="252"/>
      <c r="CQ252" s="252"/>
      <c r="CR252" s="252"/>
      <c r="CS252" s="252"/>
      <c r="CT252" s="252"/>
      <c r="CU252" s="252"/>
      <c r="CV252" s="252"/>
      <c r="CW252" s="252"/>
      <c r="CX252" s="252"/>
      <c r="CY252" s="252"/>
      <c r="CZ252" s="252"/>
      <c r="DA252" s="252"/>
      <c r="DB252" s="252"/>
      <c r="DC252" s="252"/>
      <c r="DD252" s="252"/>
      <c r="DE252" s="252"/>
      <c r="DF252" s="252"/>
      <c r="DG252" s="252"/>
      <c r="DH252" s="252"/>
      <c r="DI252" s="252"/>
      <c r="DJ252" s="252"/>
      <c r="DK252" s="252"/>
      <c r="DL252" s="252"/>
      <c r="DM252" s="252"/>
      <c r="DN252" s="252"/>
      <c r="DO252" s="252"/>
      <c r="DP252" s="252"/>
      <c r="DQ252" s="252"/>
      <c r="DR252" s="252"/>
      <c r="DS252" s="252"/>
      <c r="DT252" s="252"/>
      <c r="DU252" s="252"/>
      <c r="DV252" s="252"/>
      <c r="DW252" s="252"/>
      <c r="DX252" s="252"/>
      <c r="DY252" s="252"/>
      <c r="DZ252" s="252"/>
      <c r="EA252" s="252"/>
      <c r="EB252" s="252"/>
      <c r="EC252" s="252"/>
      <c r="ED252" s="252"/>
      <c r="EE252" s="252"/>
      <c r="EF252" s="252"/>
      <c r="EG252" s="252"/>
      <c r="EH252" s="252"/>
      <c r="EI252" s="252"/>
      <c r="EJ252" s="252"/>
      <c r="EK252" s="252"/>
      <c r="EL252" s="252"/>
      <c r="EM252" s="252"/>
      <c r="EN252" s="252"/>
      <c r="EO252" s="252"/>
      <c r="EP252" s="252"/>
      <c r="EQ252" s="252"/>
      <c r="ER252" s="252"/>
      <c r="ES252" s="252"/>
      <c r="ET252" s="252"/>
      <c r="EU252" s="252"/>
      <c r="EV252" s="252"/>
      <c r="EW252" s="252"/>
      <c r="EX252" s="252"/>
      <c r="EY252" s="252"/>
      <c r="EZ252" s="252"/>
      <c r="FA252" s="252"/>
      <c r="FB252" s="252"/>
      <c r="FC252" s="252"/>
      <c r="FD252" s="252"/>
      <c r="FE252" s="252"/>
      <c r="FF252" s="252"/>
      <c r="FG252" s="252"/>
      <c r="FH252" s="252"/>
      <c r="FI252" s="252"/>
      <c r="FJ252" s="252"/>
      <c r="FK252" s="252"/>
      <c r="FL252" s="252"/>
      <c r="FM252" s="252"/>
      <c r="FN252" s="252"/>
      <c r="FO252" s="252"/>
      <c r="FP252" s="252"/>
      <c r="FQ252" s="252"/>
      <c r="FR252" s="252"/>
      <c r="FS252" s="252"/>
      <c r="FT252" s="252"/>
      <c r="FU252" s="252"/>
      <c r="FV252" s="252"/>
      <c r="FW252" s="252"/>
      <c r="FX252" s="252"/>
      <c r="FY252" s="252"/>
      <c r="FZ252" s="252"/>
      <c r="GA252" s="252"/>
      <c r="GB252" s="252"/>
      <c r="GC252" s="252"/>
      <c r="GD252" s="252"/>
      <c r="GE252" s="252"/>
      <c r="GF252" s="252"/>
      <c r="GG252" s="252"/>
      <c r="GH252" s="252"/>
      <c r="GI252" s="252"/>
      <c r="GJ252" s="252"/>
      <c r="GK252" s="252"/>
      <c r="GL252" s="252"/>
      <c r="GM252" s="252"/>
      <c r="GN252" s="252"/>
      <c r="GO252" s="252"/>
      <c r="GP252" s="252"/>
      <c r="GQ252" s="252"/>
      <c r="GR252" s="252"/>
      <c r="GS252" s="252"/>
      <c r="GT252" s="252"/>
      <c r="GU252" s="252"/>
      <c r="GV252" s="252"/>
      <c r="GW252" s="252"/>
      <c r="GX252" s="252"/>
      <c r="GY252" s="252"/>
      <c r="GZ252" s="252"/>
      <c r="HA252" s="252"/>
      <c r="HB252" s="252"/>
      <c r="HC252" s="252"/>
      <c r="HD252" s="252"/>
      <c r="HE252" s="252"/>
      <c r="HF252" s="252"/>
      <c r="HG252" s="252"/>
      <c r="HH252" s="252"/>
    </row>
    <row r="253" spans="1:216" s="272" customFormat="1">
      <c r="A253" s="252"/>
      <c r="B253" s="288"/>
      <c r="C253" s="289"/>
      <c r="D253" s="289"/>
      <c r="E253" s="289"/>
      <c r="F253" s="290"/>
      <c r="G253" s="290"/>
      <c r="H253" s="290"/>
      <c r="I253" s="290"/>
      <c r="J253" s="290"/>
      <c r="K253" s="291"/>
      <c r="L253" s="291"/>
      <c r="M253" s="291"/>
      <c r="N253" s="291"/>
      <c r="O253" s="291"/>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T253" s="252"/>
      <c r="BU253" s="252"/>
      <c r="BV253" s="252"/>
      <c r="BW253" s="252"/>
      <c r="BX253" s="252"/>
      <c r="BY253" s="252"/>
      <c r="BZ253" s="252"/>
      <c r="CA253" s="252"/>
      <c r="CB253" s="252"/>
      <c r="CC253" s="252"/>
      <c r="CD253" s="252"/>
      <c r="CE253" s="252"/>
      <c r="CF253" s="252"/>
      <c r="CG253" s="252"/>
      <c r="CH253" s="252"/>
      <c r="CI253" s="252"/>
      <c r="CJ253" s="252"/>
      <c r="CK253" s="252"/>
      <c r="CL253" s="252"/>
      <c r="CM253" s="252"/>
      <c r="CN253" s="252"/>
      <c r="CO253" s="252"/>
      <c r="CP253" s="252"/>
      <c r="CQ253" s="252"/>
      <c r="CR253" s="252"/>
      <c r="CS253" s="252"/>
      <c r="CT253" s="252"/>
      <c r="CU253" s="252"/>
      <c r="CV253" s="252"/>
      <c r="CW253" s="252"/>
      <c r="CX253" s="252"/>
      <c r="CY253" s="252"/>
      <c r="CZ253" s="252"/>
      <c r="DA253" s="252"/>
      <c r="DB253" s="252"/>
      <c r="DC253" s="252"/>
      <c r="DD253" s="252"/>
      <c r="DE253" s="252"/>
      <c r="DF253" s="252"/>
      <c r="DG253" s="252"/>
      <c r="DH253" s="252"/>
      <c r="DI253" s="252"/>
      <c r="DJ253" s="252"/>
      <c r="DK253" s="252"/>
      <c r="DL253" s="252"/>
      <c r="DM253" s="252"/>
      <c r="DN253" s="252"/>
      <c r="DO253" s="252"/>
      <c r="DP253" s="252"/>
      <c r="DQ253" s="252"/>
      <c r="DR253" s="252"/>
      <c r="DS253" s="252"/>
      <c r="DT253" s="252"/>
      <c r="DU253" s="252"/>
      <c r="DV253" s="252"/>
      <c r="DW253" s="252"/>
      <c r="DX253" s="252"/>
      <c r="DY253" s="252"/>
      <c r="DZ253" s="252"/>
      <c r="EA253" s="252"/>
      <c r="EB253" s="252"/>
      <c r="EC253" s="252"/>
      <c r="ED253" s="252"/>
      <c r="EE253" s="252"/>
      <c r="EF253" s="252"/>
      <c r="EG253" s="252"/>
      <c r="EH253" s="252"/>
      <c r="EI253" s="252"/>
      <c r="EJ253" s="252"/>
      <c r="EK253" s="252"/>
      <c r="EL253" s="252"/>
      <c r="EM253" s="252"/>
      <c r="EN253" s="252"/>
      <c r="EO253" s="252"/>
      <c r="EP253" s="252"/>
      <c r="EQ253" s="252"/>
      <c r="ER253" s="252"/>
      <c r="ES253" s="252"/>
      <c r="ET253" s="252"/>
      <c r="EU253" s="252"/>
      <c r="EV253" s="252"/>
      <c r="EW253" s="252"/>
      <c r="EX253" s="252"/>
      <c r="EY253" s="252"/>
      <c r="EZ253" s="252"/>
      <c r="FA253" s="252"/>
      <c r="FB253" s="252"/>
      <c r="FC253" s="252"/>
      <c r="FD253" s="252"/>
      <c r="FE253" s="252"/>
      <c r="FF253" s="252"/>
      <c r="FG253" s="252"/>
      <c r="FH253" s="252"/>
      <c r="FI253" s="252"/>
      <c r="FJ253" s="252"/>
      <c r="FK253" s="252"/>
      <c r="FL253" s="252"/>
      <c r="FM253" s="252"/>
      <c r="FN253" s="252"/>
      <c r="FO253" s="252"/>
      <c r="FP253" s="252"/>
      <c r="FQ253" s="252"/>
      <c r="FR253" s="252"/>
      <c r="FS253" s="252"/>
      <c r="FT253" s="252"/>
      <c r="FU253" s="252"/>
      <c r="FV253" s="252"/>
      <c r="FW253" s="252"/>
      <c r="FX253" s="252"/>
      <c r="FY253" s="252"/>
      <c r="FZ253" s="252"/>
      <c r="GA253" s="252"/>
      <c r="GB253" s="252"/>
      <c r="GC253" s="252"/>
      <c r="GD253" s="252"/>
      <c r="GE253" s="252"/>
      <c r="GF253" s="252"/>
      <c r="GG253" s="252"/>
      <c r="GH253" s="252"/>
      <c r="GI253" s="252"/>
      <c r="GJ253" s="252"/>
      <c r="GK253" s="252"/>
      <c r="GL253" s="252"/>
      <c r="GM253" s="252"/>
      <c r="GN253" s="252"/>
      <c r="GO253" s="252"/>
      <c r="GP253" s="252"/>
      <c r="GQ253" s="252"/>
      <c r="GR253" s="252"/>
      <c r="GS253" s="252"/>
      <c r="GT253" s="252"/>
      <c r="GU253" s="252"/>
      <c r="GV253" s="252"/>
      <c r="GW253" s="252"/>
      <c r="GX253" s="252"/>
      <c r="GY253" s="252"/>
      <c r="GZ253" s="252"/>
      <c r="HA253" s="252"/>
      <c r="HB253" s="252"/>
      <c r="HC253" s="252"/>
      <c r="HD253" s="252"/>
      <c r="HE253" s="252"/>
      <c r="HF253" s="252"/>
      <c r="HG253" s="252"/>
      <c r="HH253" s="252"/>
    </row>
    <row r="254" spans="1:216" s="272" customFormat="1">
      <c r="A254" s="252"/>
      <c r="B254" s="288"/>
      <c r="C254" s="289"/>
      <c r="D254" s="289"/>
      <c r="E254" s="289"/>
      <c r="F254" s="290"/>
      <c r="G254" s="290"/>
      <c r="H254" s="290"/>
      <c r="I254" s="290"/>
      <c r="J254" s="290"/>
      <c r="K254" s="291"/>
      <c r="L254" s="291"/>
      <c r="M254" s="291"/>
      <c r="N254" s="291"/>
      <c r="O254" s="291"/>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T254" s="252"/>
      <c r="BU254" s="252"/>
      <c r="BV254" s="252"/>
      <c r="BW254" s="252"/>
      <c r="BX254" s="252"/>
      <c r="BY254" s="252"/>
      <c r="BZ254" s="252"/>
      <c r="CA254" s="252"/>
      <c r="CB254" s="252"/>
      <c r="CC254" s="252"/>
      <c r="CD254" s="252"/>
      <c r="CE254" s="252"/>
      <c r="CF254" s="252"/>
      <c r="CG254" s="252"/>
      <c r="CH254" s="252"/>
      <c r="CI254" s="252"/>
      <c r="CJ254" s="252"/>
      <c r="CK254" s="252"/>
      <c r="CL254" s="252"/>
      <c r="CM254" s="252"/>
      <c r="CN254" s="252"/>
      <c r="CO254" s="252"/>
      <c r="CP254" s="252"/>
      <c r="CQ254" s="252"/>
      <c r="CR254" s="252"/>
      <c r="CS254" s="252"/>
      <c r="CT254" s="252"/>
      <c r="CU254" s="252"/>
      <c r="CV254" s="252"/>
      <c r="CW254" s="252"/>
      <c r="CX254" s="252"/>
      <c r="CY254" s="252"/>
      <c r="CZ254" s="252"/>
      <c r="DA254" s="252"/>
      <c r="DB254" s="252"/>
      <c r="DC254" s="252"/>
      <c r="DD254" s="252"/>
      <c r="DE254" s="252"/>
      <c r="DF254" s="252"/>
      <c r="DG254" s="252"/>
      <c r="DH254" s="252"/>
      <c r="DI254" s="252"/>
      <c r="DJ254" s="252"/>
      <c r="DK254" s="252"/>
      <c r="DL254" s="252"/>
      <c r="DM254" s="252"/>
      <c r="DN254" s="252"/>
      <c r="DO254" s="252"/>
      <c r="DP254" s="252"/>
      <c r="DQ254" s="252"/>
      <c r="DR254" s="252"/>
      <c r="DS254" s="252"/>
      <c r="DT254" s="252"/>
      <c r="DU254" s="252"/>
      <c r="DV254" s="252"/>
      <c r="DW254" s="252"/>
      <c r="DX254" s="252"/>
      <c r="DY254" s="252"/>
      <c r="DZ254" s="252"/>
      <c r="EA254" s="252"/>
      <c r="EB254" s="252"/>
      <c r="EC254" s="252"/>
      <c r="ED254" s="252"/>
      <c r="EE254" s="252"/>
      <c r="EF254" s="252"/>
      <c r="EG254" s="252"/>
      <c r="EH254" s="252"/>
      <c r="EI254" s="252"/>
      <c r="EJ254" s="252"/>
      <c r="EK254" s="252"/>
      <c r="EL254" s="252"/>
      <c r="EM254" s="252"/>
      <c r="EN254" s="252"/>
      <c r="EO254" s="252"/>
      <c r="EP254" s="252"/>
      <c r="EQ254" s="252"/>
      <c r="ER254" s="252"/>
      <c r="ES254" s="252"/>
      <c r="ET254" s="252"/>
      <c r="EU254" s="252"/>
      <c r="EV254" s="252"/>
      <c r="EW254" s="252"/>
      <c r="EX254" s="252"/>
      <c r="EY254" s="252"/>
      <c r="EZ254" s="252"/>
      <c r="FA254" s="252"/>
      <c r="FB254" s="252"/>
      <c r="FC254" s="252"/>
      <c r="FD254" s="252"/>
      <c r="FE254" s="252"/>
      <c r="FF254" s="252"/>
      <c r="FG254" s="252"/>
      <c r="FH254" s="252"/>
      <c r="FI254" s="252"/>
      <c r="FJ254" s="252"/>
      <c r="FK254" s="252"/>
      <c r="FL254" s="252"/>
      <c r="FM254" s="252"/>
      <c r="FN254" s="252"/>
      <c r="FO254" s="252"/>
      <c r="FP254" s="252"/>
      <c r="FQ254" s="252"/>
      <c r="FR254" s="252"/>
      <c r="FS254" s="252"/>
      <c r="FT254" s="252"/>
      <c r="FU254" s="252"/>
      <c r="FV254" s="252"/>
      <c r="FW254" s="252"/>
      <c r="FX254" s="252"/>
      <c r="FY254" s="252"/>
      <c r="FZ254" s="252"/>
      <c r="GA254" s="252"/>
      <c r="GB254" s="252"/>
      <c r="GC254" s="252"/>
      <c r="GD254" s="252"/>
      <c r="GE254" s="252"/>
      <c r="GF254" s="252"/>
      <c r="GG254" s="252"/>
      <c r="GH254" s="252"/>
      <c r="GI254" s="252"/>
      <c r="GJ254" s="252"/>
      <c r="GK254" s="252"/>
      <c r="GL254" s="252"/>
      <c r="GM254" s="252"/>
      <c r="GN254" s="252"/>
      <c r="GO254" s="252"/>
      <c r="GP254" s="252"/>
      <c r="GQ254" s="252"/>
      <c r="GR254" s="252"/>
      <c r="GS254" s="252"/>
      <c r="GT254" s="252"/>
      <c r="GU254" s="252"/>
      <c r="GV254" s="252"/>
      <c r="GW254" s="252"/>
      <c r="GX254" s="252"/>
      <c r="GY254" s="252"/>
      <c r="GZ254" s="252"/>
      <c r="HA254" s="252"/>
      <c r="HB254" s="252"/>
      <c r="HC254" s="252"/>
      <c r="HD254" s="252"/>
      <c r="HE254" s="252"/>
      <c r="HF254" s="252"/>
      <c r="HG254" s="252"/>
      <c r="HH254" s="252"/>
    </row>
    <row r="255" spans="1:216" s="272" customFormat="1">
      <c r="A255" s="252"/>
      <c r="B255" s="288"/>
      <c r="C255" s="289"/>
      <c r="D255" s="289"/>
      <c r="E255" s="289"/>
      <c r="F255" s="290"/>
      <c r="G255" s="290"/>
      <c r="H255" s="290"/>
      <c r="I255" s="290"/>
      <c r="J255" s="290"/>
      <c r="K255" s="291"/>
      <c r="L255" s="291"/>
      <c r="M255" s="291"/>
      <c r="N255" s="291"/>
      <c r="O255" s="291"/>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T255" s="252"/>
      <c r="BU255" s="252"/>
      <c r="BV255" s="252"/>
      <c r="BW255" s="252"/>
      <c r="BX255" s="252"/>
      <c r="BY255" s="252"/>
      <c r="BZ255" s="252"/>
      <c r="CA255" s="252"/>
      <c r="CB255" s="252"/>
      <c r="CC255" s="252"/>
      <c r="CD255" s="252"/>
      <c r="CE255" s="252"/>
      <c r="CF255" s="252"/>
      <c r="CG255" s="252"/>
      <c r="CH255" s="252"/>
      <c r="CI255" s="252"/>
      <c r="CJ255" s="252"/>
      <c r="CK255" s="252"/>
      <c r="CL255" s="252"/>
      <c r="CM255" s="252"/>
      <c r="CN255" s="252"/>
      <c r="CO255" s="252"/>
      <c r="CP255" s="252"/>
      <c r="CQ255" s="252"/>
      <c r="CR255" s="252"/>
      <c r="CS255" s="252"/>
      <c r="CT255" s="252"/>
      <c r="CU255" s="252"/>
      <c r="CV255" s="252"/>
      <c r="CW255" s="252"/>
      <c r="CX255" s="252"/>
      <c r="CY255" s="252"/>
      <c r="CZ255" s="252"/>
      <c r="DA255" s="252"/>
      <c r="DB255" s="252"/>
      <c r="DC255" s="252"/>
      <c r="DD255" s="252"/>
      <c r="DE255" s="252"/>
      <c r="DF255" s="252"/>
      <c r="DG255" s="252"/>
      <c r="DH255" s="252"/>
      <c r="DI255" s="252"/>
      <c r="DJ255" s="252"/>
      <c r="DK255" s="252"/>
      <c r="DL255" s="252"/>
      <c r="DM255" s="252"/>
      <c r="DN255" s="252"/>
      <c r="DO255" s="252"/>
      <c r="DP255" s="252"/>
      <c r="DQ255" s="252"/>
      <c r="DR255" s="252"/>
      <c r="DS255" s="252"/>
      <c r="DT255" s="252"/>
      <c r="DU255" s="252"/>
      <c r="DV255" s="252"/>
      <c r="DW255" s="252"/>
      <c r="DX255" s="252"/>
      <c r="DY255" s="252"/>
      <c r="DZ255" s="252"/>
      <c r="EA255" s="252"/>
      <c r="EB255" s="252"/>
      <c r="EC255" s="252"/>
      <c r="ED255" s="252"/>
      <c r="EE255" s="252"/>
      <c r="EF255" s="252"/>
      <c r="EG255" s="252"/>
      <c r="EH255" s="252"/>
      <c r="EI255" s="252"/>
      <c r="EJ255" s="252"/>
      <c r="EK255" s="252"/>
      <c r="EL255" s="252"/>
      <c r="EM255" s="252"/>
      <c r="EN255" s="252"/>
      <c r="EO255" s="252"/>
      <c r="EP255" s="252"/>
      <c r="EQ255" s="252"/>
      <c r="ER255" s="252"/>
      <c r="ES255" s="252"/>
      <c r="ET255" s="252"/>
      <c r="EU255" s="252"/>
      <c r="EV255" s="252"/>
      <c r="EW255" s="252"/>
      <c r="EX255" s="252"/>
      <c r="EY255" s="252"/>
      <c r="EZ255" s="252"/>
      <c r="FA255" s="252"/>
      <c r="FB255" s="252"/>
      <c r="FC255" s="252"/>
      <c r="FD255" s="252"/>
      <c r="FE255" s="252"/>
      <c r="FF255" s="252"/>
      <c r="FG255" s="252"/>
      <c r="FH255" s="252"/>
      <c r="FI255" s="252"/>
      <c r="FJ255" s="252"/>
      <c r="FK255" s="252"/>
      <c r="FL255" s="252"/>
      <c r="FM255" s="252"/>
      <c r="FN255" s="252"/>
      <c r="FO255" s="252"/>
      <c r="FP255" s="252"/>
      <c r="FQ255" s="252"/>
      <c r="FR255" s="252"/>
      <c r="FS255" s="252"/>
      <c r="FT255" s="252"/>
      <c r="FU255" s="252"/>
      <c r="FV255" s="252"/>
      <c r="FW255" s="252"/>
      <c r="FX255" s="252"/>
      <c r="FY255" s="252"/>
      <c r="FZ255" s="252"/>
      <c r="GA255" s="252"/>
      <c r="GB255" s="252"/>
      <c r="GC255" s="252"/>
      <c r="GD255" s="252"/>
      <c r="GE255" s="252"/>
      <c r="GF255" s="252"/>
      <c r="GG255" s="252"/>
      <c r="GH255" s="252"/>
      <c r="GI255" s="252"/>
      <c r="GJ255" s="252"/>
      <c r="GK255" s="252"/>
      <c r="GL255" s="252"/>
      <c r="GM255" s="252"/>
      <c r="GN255" s="252"/>
      <c r="GO255" s="252"/>
      <c r="GP255" s="252"/>
      <c r="GQ255" s="252"/>
      <c r="GR255" s="252"/>
      <c r="GS255" s="252"/>
      <c r="GT255" s="252"/>
      <c r="GU255" s="252"/>
      <c r="GV255" s="252"/>
      <c r="GW255" s="252"/>
      <c r="GX255" s="252"/>
      <c r="GY255" s="252"/>
      <c r="GZ255" s="252"/>
      <c r="HA255" s="252"/>
      <c r="HB255" s="252"/>
      <c r="HC255" s="252"/>
      <c r="HD255" s="252"/>
      <c r="HE255" s="252"/>
      <c r="HF255" s="252"/>
      <c r="HG255" s="252"/>
      <c r="HH255" s="252"/>
    </row>
    <row r="256" spans="1:216" s="272" customFormat="1">
      <c r="A256" s="252"/>
      <c r="B256" s="288"/>
      <c r="C256" s="289"/>
      <c r="D256" s="289"/>
      <c r="E256" s="289"/>
      <c r="F256" s="290"/>
      <c r="G256" s="290"/>
      <c r="H256" s="290"/>
      <c r="I256" s="290"/>
      <c r="J256" s="290"/>
      <c r="K256" s="291"/>
      <c r="L256" s="291"/>
      <c r="M256" s="291"/>
      <c r="N256" s="291"/>
      <c r="O256" s="291"/>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T256" s="252"/>
      <c r="BU256" s="252"/>
      <c r="BV256" s="252"/>
      <c r="BW256" s="252"/>
      <c r="BX256" s="252"/>
      <c r="BY256" s="252"/>
      <c r="BZ256" s="252"/>
      <c r="CA256" s="252"/>
      <c r="CB256" s="252"/>
      <c r="CC256" s="252"/>
      <c r="CD256" s="252"/>
      <c r="CE256" s="252"/>
      <c r="CF256" s="252"/>
      <c r="CG256" s="252"/>
      <c r="CH256" s="252"/>
      <c r="CI256" s="252"/>
      <c r="CJ256" s="252"/>
      <c r="CK256" s="252"/>
      <c r="CL256" s="252"/>
      <c r="CM256" s="252"/>
      <c r="CN256" s="252"/>
      <c r="CO256" s="252"/>
      <c r="CP256" s="252"/>
      <c r="CQ256" s="252"/>
      <c r="CR256" s="252"/>
      <c r="CS256" s="252"/>
      <c r="CT256" s="252"/>
      <c r="CU256" s="252"/>
      <c r="CV256" s="252"/>
      <c r="CW256" s="252"/>
      <c r="CX256" s="252"/>
      <c r="CY256" s="252"/>
      <c r="CZ256" s="252"/>
      <c r="DA256" s="252"/>
      <c r="DB256" s="252"/>
      <c r="DC256" s="252"/>
      <c r="DD256" s="252"/>
      <c r="DE256" s="252"/>
      <c r="DF256" s="252"/>
      <c r="DG256" s="252"/>
      <c r="DH256" s="252"/>
      <c r="DI256" s="252"/>
      <c r="DJ256" s="252"/>
      <c r="DK256" s="252"/>
      <c r="DL256" s="252"/>
      <c r="DM256" s="252"/>
      <c r="DN256" s="252"/>
      <c r="DO256" s="252"/>
      <c r="DP256" s="252"/>
      <c r="DQ256" s="252"/>
      <c r="DR256" s="252"/>
      <c r="DS256" s="252"/>
      <c r="DT256" s="252"/>
      <c r="DU256" s="252"/>
      <c r="DV256" s="252"/>
      <c r="DW256" s="252"/>
      <c r="DX256" s="252"/>
      <c r="DY256" s="252"/>
      <c r="DZ256" s="252"/>
      <c r="EA256" s="252"/>
      <c r="EB256" s="252"/>
      <c r="EC256" s="252"/>
      <c r="ED256" s="252"/>
      <c r="EE256" s="252"/>
      <c r="EF256" s="252"/>
      <c r="EG256" s="252"/>
      <c r="EH256" s="252"/>
      <c r="EI256" s="252"/>
      <c r="EJ256" s="252"/>
      <c r="EK256" s="252"/>
      <c r="EL256" s="252"/>
      <c r="EM256" s="252"/>
      <c r="EN256" s="252"/>
      <c r="EO256" s="252"/>
      <c r="EP256" s="252"/>
      <c r="EQ256" s="252"/>
      <c r="ER256" s="252"/>
      <c r="ES256" s="252"/>
      <c r="ET256" s="252"/>
      <c r="EU256" s="252"/>
      <c r="EV256" s="252"/>
      <c r="EW256" s="252"/>
      <c r="EX256" s="252"/>
      <c r="EY256" s="252"/>
      <c r="EZ256" s="252"/>
      <c r="FA256" s="252"/>
      <c r="FB256" s="252"/>
      <c r="FC256" s="252"/>
      <c r="FD256" s="252"/>
      <c r="FE256" s="252"/>
      <c r="FF256" s="252"/>
      <c r="FG256" s="252"/>
      <c r="FH256" s="252"/>
      <c r="FI256" s="252"/>
      <c r="FJ256" s="252"/>
      <c r="FK256" s="252"/>
      <c r="FL256" s="252"/>
      <c r="FM256" s="252"/>
      <c r="FN256" s="252"/>
      <c r="FO256" s="252"/>
      <c r="FP256" s="252"/>
      <c r="FQ256" s="252"/>
      <c r="FR256" s="252"/>
      <c r="FS256" s="252"/>
      <c r="FT256" s="252"/>
      <c r="FU256" s="252"/>
      <c r="FV256" s="252"/>
      <c r="FW256" s="252"/>
      <c r="FX256" s="252"/>
      <c r="FY256" s="252"/>
      <c r="FZ256" s="252"/>
      <c r="GA256" s="252"/>
      <c r="GB256" s="252"/>
      <c r="GC256" s="252"/>
      <c r="GD256" s="252"/>
      <c r="GE256" s="252"/>
      <c r="GF256" s="252"/>
      <c r="GG256" s="252"/>
      <c r="GH256" s="252"/>
      <c r="GI256" s="252"/>
      <c r="GJ256" s="252"/>
      <c r="GK256" s="252"/>
      <c r="GL256" s="252"/>
      <c r="GM256" s="252"/>
      <c r="GN256" s="252"/>
      <c r="GO256" s="252"/>
      <c r="GP256" s="252"/>
      <c r="GQ256" s="252"/>
      <c r="GR256" s="252"/>
      <c r="GS256" s="252"/>
      <c r="GT256" s="252"/>
      <c r="GU256" s="252"/>
      <c r="GV256" s="252"/>
      <c r="GW256" s="252"/>
      <c r="GX256" s="252"/>
      <c r="GY256" s="252"/>
      <c r="GZ256" s="252"/>
      <c r="HA256" s="252"/>
      <c r="HB256" s="252"/>
      <c r="HC256" s="252"/>
      <c r="HD256" s="252"/>
      <c r="HE256" s="252"/>
      <c r="HF256" s="252"/>
      <c r="HG256" s="252"/>
      <c r="HH256" s="252"/>
    </row>
    <row r="257" spans="1:216" s="272" customFormat="1">
      <c r="A257" s="252"/>
      <c r="B257" s="288"/>
      <c r="C257" s="289"/>
      <c r="D257" s="289"/>
      <c r="E257" s="289"/>
      <c r="F257" s="290"/>
      <c r="G257" s="290"/>
      <c r="H257" s="290"/>
      <c r="I257" s="290"/>
      <c r="J257" s="290"/>
      <c r="K257" s="291"/>
      <c r="L257" s="291"/>
      <c r="M257" s="291"/>
      <c r="N257" s="291"/>
      <c r="O257" s="291"/>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T257" s="252"/>
      <c r="BU257" s="252"/>
      <c r="BV257" s="252"/>
      <c r="BW257" s="252"/>
      <c r="BX257" s="252"/>
      <c r="BY257" s="252"/>
      <c r="BZ257" s="252"/>
      <c r="CA257" s="252"/>
      <c r="CB257" s="252"/>
      <c r="CC257" s="252"/>
      <c r="CD257" s="252"/>
      <c r="CE257" s="252"/>
      <c r="CF257" s="252"/>
      <c r="CG257" s="252"/>
      <c r="CH257" s="252"/>
      <c r="CI257" s="252"/>
      <c r="CJ257" s="252"/>
      <c r="CK257" s="252"/>
      <c r="CL257" s="252"/>
      <c r="CM257" s="252"/>
      <c r="CN257" s="252"/>
      <c r="CO257" s="252"/>
      <c r="CP257" s="252"/>
      <c r="CQ257" s="252"/>
      <c r="CR257" s="252"/>
      <c r="CS257" s="252"/>
      <c r="CT257" s="252"/>
      <c r="CU257" s="252"/>
      <c r="CV257" s="252"/>
      <c r="CW257" s="252"/>
      <c r="CX257" s="252"/>
      <c r="CY257" s="252"/>
      <c r="CZ257" s="252"/>
      <c r="DA257" s="252"/>
      <c r="DB257" s="252"/>
      <c r="DC257" s="252"/>
      <c r="DD257" s="252"/>
      <c r="DE257" s="252"/>
      <c r="DF257" s="252"/>
      <c r="DG257" s="252"/>
      <c r="DH257" s="252"/>
      <c r="DI257" s="252"/>
      <c r="DJ257" s="252"/>
      <c r="DK257" s="252"/>
      <c r="DL257" s="252"/>
      <c r="DM257" s="252"/>
      <c r="DN257" s="252"/>
      <c r="DO257" s="252"/>
      <c r="DP257" s="252"/>
      <c r="DQ257" s="252"/>
      <c r="DR257" s="252"/>
      <c r="DS257" s="252"/>
      <c r="DT257" s="252"/>
      <c r="DU257" s="252"/>
      <c r="DV257" s="252"/>
      <c r="DW257" s="252"/>
      <c r="DX257" s="252"/>
      <c r="DY257" s="252"/>
      <c r="DZ257" s="252"/>
      <c r="EA257" s="252"/>
      <c r="EB257" s="252"/>
      <c r="EC257" s="252"/>
      <c r="ED257" s="252"/>
      <c r="EE257" s="252"/>
      <c r="EF257" s="252"/>
      <c r="EG257" s="252"/>
      <c r="EH257" s="252"/>
      <c r="EI257" s="252"/>
      <c r="EJ257" s="252"/>
      <c r="EK257" s="252"/>
      <c r="EL257" s="252"/>
      <c r="EM257" s="252"/>
      <c r="EN257" s="252"/>
      <c r="EO257" s="252"/>
      <c r="EP257" s="252"/>
      <c r="EQ257" s="252"/>
      <c r="ER257" s="252"/>
      <c r="ES257" s="252"/>
      <c r="ET257" s="252"/>
      <c r="EU257" s="252"/>
      <c r="EV257" s="252"/>
      <c r="EW257" s="252"/>
      <c r="EX257" s="252"/>
      <c r="EY257" s="252"/>
      <c r="EZ257" s="252"/>
      <c r="FA257" s="252"/>
      <c r="FB257" s="252"/>
      <c r="FC257" s="252"/>
      <c r="FD257" s="252"/>
      <c r="FE257" s="252"/>
      <c r="FF257" s="252"/>
      <c r="FG257" s="252"/>
      <c r="FH257" s="252"/>
      <c r="FI257" s="252"/>
      <c r="FJ257" s="252"/>
      <c r="FK257" s="252"/>
      <c r="FL257" s="252"/>
      <c r="FM257" s="252"/>
      <c r="FN257" s="252"/>
      <c r="FO257" s="252"/>
      <c r="FP257" s="252"/>
      <c r="FQ257" s="252"/>
      <c r="FR257" s="252"/>
      <c r="FS257" s="252"/>
      <c r="FT257" s="252"/>
      <c r="FU257" s="252"/>
      <c r="FV257" s="252"/>
      <c r="FW257" s="252"/>
      <c r="FX257" s="252"/>
      <c r="FY257" s="252"/>
      <c r="FZ257" s="252"/>
      <c r="GA257" s="252"/>
      <c r="GB257" s="252"/>
      <c r="GC257" s="252"/>
      <c r="GD257" s="252"/>
      <c r="GE257" s="252"/>
      <c r="GF257" s="252"/>
      <c r="GG257" s="252"/>
      <c r="GH257" s="252"/>
      <c r="GI257" s="252"/>
      <c r="GJ257" s="252"/>
      <c r="GK257" s="252"/>
      <c r="GL257" s="252"/>
      <c r="GM257" s="252"/>
      <c r="GN257" s="252"/>
      <c r="GO257" s="252"/>
      <c r="GP257" s="252"/>
      <c r="GQ257" s="252"/>
      <c r="GR257" s="252"/>
      <c r="GS257" s="252"/>
      <c r="GT257" s="252"/>
      <c r="GU257" s="252"/>
      <c r="GV257" s="252"/>
      <c r="GW257" s="252"/>
      <c r="GX257" s="252"/>
      <c r="GY257" s="252"/>
      <c r="GZ257" s="252"/>
      <c r="HA257" s="252"/>
      <c r="HB257" s="252"/>
      <c r="HC257" s="252"/>
      <c r="HD257" s="252"/>
      <c r="HE257" s="252"/>
      <c r="HF257" s="252"/>
      <c r="HG257" s="252"/>
      <c r="HH257" s="252"/>
    </row>
    <row r="258" spans="1:216" s="272" customFormat="1">
      <c r="A258" s="252"/>
      <c r="B258" s="288"/>
      <c r="C258" s="289"/>
      <c r="D258" s="289"/>
      <c r="E258" s="289"/>
      <c r="F258" s="290"/>
      <c r="G258" s="290"/>
      <c r="H258" s="290"/>
      <c r="I258" s="290"/>
      <c r="J258" s="290"/>
      <c r="K258" s="291"/>
      <c r="L258" s="291"/>
      <c r="M258" s="291"/>
      <c r="N258" s="291"/>
      <c r="O258" s="291"/>
      <c r="P258" s="252"/>
      <c r="Q258" s="252"/>
      <c r="R258" s="252"/>
      <c r="S258" s="252"/>
      <c r="T258" s="252"/>
      <c r="U258" s="252"/>
      <c r="V258" s="252"/>
      <c r="W258" s="252"/>
      <c r="X258" s="252"/>
      <c r="Y258" s="252"/>
      <c r="Z258" s="252"/>
      <c r="AA258" s="252"/>
      <c r="AB258" s="252"/>
      <c r="AC258" s="252"/>
      <c r="AD258" s="252"/>
      <c r="AE258" s="252"/>
      <c r="AF258" s="252"/>
      <c r="AG258" s="252"/>
      <c r="AH258" s="252"/>
      <c r="AI258" s="252"/>
      <c r="AJ258" s="252"/>
      <c r="AK258" s="252"/>
      <c r="AL258" s="252"/>
      <c r="AM258" s="252"/>
      <c r="AN258" s="252"/>
      <c r="AO258" s="252"/>
      <c r="AP258" s="252"/>
      <c r="AQ258" s="252"/>
      <c r="AR258" s="252"/>
      <c r="AS258" s="252"/>
      <c r="AT258" s="252"/>
      <c r="AU258" s="252"/>
      <c r="AV258" s="252"/>
      <c r="AW258" s="252"/>
      <c r="AX258" s="252"/>
      <c r="AY258" s="252"/>
      <c r="AZ258" s="252"/>
      <c r="BA258" s="252"/>
      <c r="BB258" s="252"/>
      <c r="BC258" s="252"/>
      <c r="BD258" s="252"/>
      <c r="BE258" s="252"/>
      <c r="BF258" s="252"/>
      <c r="BG258" s="252"/>
      <c r="BH258" s="252"/>
      <c r="BI258" s="252"/>
      <c r="BJ258" s="252"/>
      <c r="BK258" s="252"/>
      <c r="BL258" s="252"/>
      <c r="BM258" s="252"/>
      <c r="BN258" s="252"/>
      <c r="BO258" s="252"/>
      <c r="BP258" s="252"/>
      <c r="BQ258" s="252"/>
      <c r="BR258" s="252"/>
      <c r="BS258" s="252"/>
      <c r="BT258" s="252"/>
      <c r="BU258" s="252"/>
      <c r="BV258" s="252"/>
      <c r="BW258" s="252"/>
      <c r="BX258" s="252"/>
      <c r="BY258" s="252"/>
      <c r="BZ258" s="252"/>
      <c r="CA258" s="252"/>
      <c r="CB258" s="252"/>
      <c r="CC258" s="252"/>
      <c r="CD258" s="252"/>
      <c r="CE258" s="252"/>
      <c r="CF258" s="252"/>
      <c r="CG258" s="252"/>
      <c r="CH258" s="252"/>
      <c r="CI258" s="252"/>
      <c r="CJ258" s="252"/>
      <c r="CK258" s="252"/>
      <c r="CL258" s="252"/>
      <c r="CM258" s="252"/>
      <c r="CN258" s="252"/>
      <c r="CO258" s="252"/>
      <c r="CP258" s="252"/>
      <c r="CQ258" s="252"/>
      <c r="CR258" s="252"/>
      <c r="CS258" s="252"/>
      <c r="CT258" s="252"/>
      <c r="CU258" s="252"/>
      <c r="CV258" s="252"/>
      <c r="CW258" s="252"/>
      <c r="CX258" s="252"/>
      <c r="CY258" s="252"/>
      <c r="CZ258" s="252"/>
      <c r="DA258" s="252"/>
      <c r="DB258" s="252"/>
      <c r="DC258" s="252"/>
      <c r="DD258" s="252"/>
      <c r="DE258" s="252"/>
      <c r="DF258" s="252"/>
      <c r="DG258" s="252"/>
      <c r="DH258" s="252"/>
      <c r="DI258" s="252"/>
      <c r="DJ258" s="252"/>
      <c r="DK258" s="252"/>
      <c r="DL258" s="252"/>
      <c r="DM258" s="252"/>
      <c r="DN258" s="252"/>
      <c r="DO258" s="252"/>
      <c r="DP258" s="252"/>
      <c r="DQ258" s="252"/>
      <c r="DR258" s="252"/>
      <c r="DS258" s="252"/>
      <c r="DT258" s="252"/>
      <c r="DU258" s="252"/>
      <c r="DV258" s="252"/>
      <c r="DW258" s="252"/>
      <c r="DX258" s="252"/>
      <c r="DY258" s="252"/>
      <c r="DZ258" s="252"/>
      <c r="EA258" s="252"/>
      <c r="EB258" s="252"/>
      <c r="EC258" s="252"/>
      <c r="ED258" s="252"/>
      <c r="EE258" s="252"/>
      <c r="EF258" s="252"/>
      <c r="EG258" s="252"/>
      <c r="EH258" s="252"/>
      <c r="EI258" s="252"/>
      <c r="EJ258" s="252"/>
      <c r="EK258" s="252"/>
      <c r="EL258" s="252"/>
      <c r="EM258" s="252"/>
      <c r="EN258" s="252"/>
      <c r="EO258" s="252"/>
      <c r="EP258" s="252"/>
      <c r="EQ258" s="252"/>
      <c r="ER258" s="252"/>
      <c r="ES258" s="252"/>
      <c r="ET258" s="252"/>
      <c r="EU258" s="252"/>
      <c r="EV258" s="252"/>
      <c r="EW258" s="252"/>
      <c r="EX258" s="252"/>
      <c r="EY258" s="252"/>
      <c r="EZ258" s="252"/>
      <c r="FA258" s="252"/>
      <c r="FB258" s="252"/>
      <c r="FC258" s="252"/>
      <c r="FD258" s="252"/>
      <c r="FE258" s="252"/>
      <c r="FF258" s="252"/>
      <c r="FG258" s="252"/>
      <c r="FH258" s="252"/>
      <c r="FI258" s="252"/>
      <c r="FJ258" s="252"/>
      <c r="FK258" s="252"/>
      <c r="FL258" s="252"/>
      <c r="FM258" s="252"/>
      <c r="FN258" s="252"/>
      <c r="FO258" s="252"/>
      <c r="FP258" s="252"/>
      <c r="FQ258" s="252"/>
      <c r="FR258" s="252"/>
      <c r="FS258" s="252"/>
      <c r="FT258" s="252"/>
      <c r="FU258" s="252"/>
      <c r="FV258" s="252"/>
      <c r="FW258" s="252"/>
      <c r="FX258" s="252"/>
      <c r="FY258" s="252"/>
      <c r="FZ258" s="252"/>
      <c r="GA258" s="252"/>
      <c r="GB258" s="252"/>
      <c r="GC258" s="252"/>
      <c r="GD258" s="252"/>
      <c r="GE258" s="252"/>
      <c r="GF258" s="252"/>
      <c r="GG258" s="252"/>
      <c r="GH258" s="252"/>
      <c r="GI258" s="252"/>
      <c r="GJ258" s="252"/>
      <c r="GK258" s="252"/>
      <c r="GL258" s="252"/>
      <c r="GM258" s="252"/>
      <c r="GN258" s="252"/>
      <c r="GO258" s="252"/>
      <c r="GP258" s="252"/>
      <c r="GQ258" s="252"/>
      <c r="GR258" s="252"/>
      <c r="GS258" s="252"/>
      <c r="GT258" s="252"/>
      <c r="GU258" s="252"/>
      <c r="GV258" s="252"/>
      <c r="GW258" s="252"/>
      <c r="GX258" s="252"/>
      <c r="GY258" s="252"/>
      <c r="GZ258" s="252"/>
      <c r="HA258" s="252"/>
      <c r="HB258" s="252"/>
      <c r="HC258" s="252"/>
      <c r="HD258" s="252"/>
      <c r="HE258" s="252"/>
      <c r="HF258" s="252"/>
      <c r="HG258" s="252"/>
      <c r="HH258" s="252"/>
    </row>
    <row r="259" spans="1:216" s="272" customFormat="1">
      <c r="A259" s="252"/>
      <c r="B259" s="288"/>
      <c r="C259" s="289"/>
      <c r="D259" s="289"/>
      <c r="E259" s="289"/>
      <c r="F259" s="290"/>
      <c r="G259" s="290"/>
      <c r="H259" s="290"/>
      <c r="I259" s="290"/>
      <c r="J259" s="290"/>
      <c r="K259" s="291"/>
      <c r="L259" s="291"/>
      <c r="M259" s="291"/>
      <c r="N259" s="291"/>
      <c r="O259" s="291"/>
      <c r="P259" s="252"/>
      <c r="Q259" s="252"/>
      <c r="R259" s="252"/>
      <c r="S259" s="252"/>
      <c r="T259" s="252"/>
      <c r="U259" s="252"/>
      <c r="V259" s="252"/>
      <c r="W259" s="252"/>
      <c r="X259" s="252"/>
      <c r="Y259" s="252"/>
      <c r="Z259" s="252"/>
      <c r="AA259" s="252"/>
      <c r="AB259" s="252"/>
      <c r="AC259" s="252"/>
      <c r="AD259" s="252"/>
      <c r="AE259" s="252"/>
      <c r="AF259" s="252"/>
      <c r="AG259" s="252"/>
      <c r="AH259" s="252"/>
      <c r="AI259" s="252"/>
      <c r="AJ259" s="252"/>
      <c r="AK259" s="252"/>
      <c r="AL259" s="252"/>
      <c r="AM259" s="252"/>
      <c r="AN259" s="252"/>
      <c r="AO259" s="252"/>
      <c r="AP259" s="252"/>
      <c r="AQ259" s="252"/>
      <c r="AR259" s="252"/>
      <c r="AS259" s="252"/>
      <c r="AT259" s="252"/>
      <c r="AU259" s="252"/>
      <c r="AV259" s="252"/>
      <c r="AW259" s="252"/>
      <c r="AX259" s="252"/>
      <c r="AY259" s="252"/>
      <c r="AZ259" s="252"/>
      <c r="BA259" s="252"/>
      <c r="BB259" s="252"/>
      <c r="BC259" s="252"/>
      <c r="BD259" s="252"/>
      <c r="BE259" s="252"/>
      <c r="BF259" s="252"/>
      <c r="BG259" s="252"/>
      <c r="BH259" s="252"/>
      <c r="BI259" s="252"/>
      <c r="BJ259" s="252"/>
      <c r="BK259" s="252"/>
      <c r="BL259" s="252"/>
      <c r="BM259" s="252"/>
      <c r="BN259" s="252"/>
      <c r="BO259" s="252"/>
      <c r="BP259" s="252"/>
      <c r="BQ259" s="252"/>
      <c r="BR259" s="252"/>
      <c r="BS259" s="252"/>
      <c r="BT259" s="252"/>
      <c r="BU259" s="252"/>
      <c r="BV259" s="252"/>
      <c r="BW259" s="252"/>
      <c r="BX259" s="252"/>
      <c r="BY259" s="252"/>
      <c r="BZ259" s="252"/>
      <c r="CA259" s="252"/>
      <c r="CB259" s="252"/>
      <c r="CC259" s="252"/>
      <c r="CD259" s="252"/>
      <c r="CE259" s="252"/>
      <c r="CF259" s="252"/>
      <c r="CG259" s="252"/>
      <c r="CH259" s="252"/>
      <c r="CI259" s="252"/>
      <c r="CJ259" s="252"/>
      <c r="CK259" s="252"/>
      <c r="CL259" s="252"/>
      <c r="CM259" s="252"/>
      <c r="CN259" s="252"/>
      <c r="CO259" s="252"/>
      <c r="CP259" s="252"/>
      <c r="CQ259" s="252"/>
      <c r="CR259" s="252"/>
      <c r="CS259" s="252"/>
      <c r="CT259" s="252"/>
      <c r="CU259" s="252"/>
      <c r="CV259" s="252"/>
      <c r="CW259" s="252"/>
      <c r="CX259" s="252"/>
      <c r="CY259" s="252"/>
      <c r="CZ259" s="252"/>
      <c r="DA259" s="252"/>
      <c r="DB259" s="252"/>
      <c r="DC259" s="252"/>
      <c r="DD259" s="252"/>
      <c r="DE259" s="252"/>
      <c r="DF259" s="252"/>
      <c r="DG259" s="252"/>
      <c r="DH259" s="252"/>
      <c r="DI259" s="252"/>
      <c r="DJ259" s="252"/>
      <c r="DK259" s="252"/>
      <c r="DL259" s="252"/>
      <c r="DM259" s="252"/>
      <c r="DN259" s="252"/>
      <c r="DO259" s="252"/>
      <c r="DP259" s="252"/>
      <c r="DQ259" s="252"/>
      <c r="DR259" s="252"/>
      <c r="DS259" s="252"/>
      <c r="DT259" s="252"/>
      <c r="DU259" s="252"/>
      <c r="DV259" s="252"/>
      <c r="DW259" s="252"/>
      <c r="DX259" s="252"/>
      <c r="DY259" s="252"/>
      <c r="DZ259" s="252"/>
      <c r="EA259" s="252"/>
      <c r="EB259" s="252"/>
      <c r="EC259" s="252"/>
      <c r="ED259" s="252"/>
      <c r="EE259" s="252"/>
      <c r="EF259" s="252"/>
      <c r="EG259" s="252"/>
      <c r="EH259" s="252"/>
      <c r="EI259" s="252"/>
      <c r="EJ259" s="252"/>
      <c r="EK259" s="252"/>
      <c r="EL259" s="252"/>
      <c r="EM259" s="252"/>
      <c r="EN259" s="252"/>
      <c r="EO259" s="252"/>
      <c r="EP259" s="252"/>
      <c r="EQ259" s="252"/>
      <c r="ER259" s="252"/>
      <c r="ES259" s="252"/>
      <c r="ET259" s="252"/>
      <c r="EU259" s="252"/>
      <c r="EV259" s="252"/>
      <c r="EW259" s="252"/>
      <c r="EX259" s="252"/>
      <c r="EY259" s="252"/>
      <c r="EZ259" s="252"/>
      <c r="FA259" s="252"/>
      <c r="FB259" s="252"/>
      <c r="FC259" s="252"/>
      <c r="FD259" s="252"/>
      <c r="FE259" s="252"/>
      <c r="FF259" s="252"/>
      <c r="FG259" s="252"/>
      <c r="FH259" s="252"/>
      <c r="FI259" s="252"/>
      <c r="FJ259" s="252"/>
      <c r="FK259" s="252"/>
      <c r="FL259" s="252"/>
      <c r="FM259" s="252"/>
      <c r="FN259" s="252"/>
      <c r="FO259" s="252"/>
      <c r="FP259" s="252"/>
      <c r="FQ259" s="252"/>
      <c r="FR259" s="252"/>
      <c r="FS259" s="252"/>
      <c r="FT259" s="252"/>
      <c r="FU259" s="252"/>
      <c r="FV259" s="252"/>
      <c r="FW259" s="252"/>
      <c r="FX259" s="252"/>
      <c r="FY259" s="252"/>
      <c r="FZ259" s="252"/>
      <c r="GA259" s="252"/>
      <c r="GB259" s="252"/>
      <c r="GC259" s="252"/>
      <c r="GD259" s="252"/>
      <c r="GE259" s="252"/>
      <c r="GF259" s="252"/>
      <c r="GG259" s="252"/>
      <c r="GH259" s="252"/>
      <c r="GI259" s="252"/>
      <c r="GJ259" s="252"/>
      <c r="GK259" s="252"/>
      <c r="GL259" s="252"/>
      <c r="GM259" s="252"/>
      <c r="GN259" s="252"/>
      <c r="GO259" s="252"/>
      <c r="GP259" s="252"/>
      <c r="GQ259" s="252"/>
      <c r="GR259" s="252"/>
      <c r="GS259" s="252"/>
      <c r="GT259" s="252"/>
      <c r="GU259" s="252"/>
      <c r="GV259" s="252"/>
      <c r="GW259" s="252"/>
      <c r="GX259" s="252"/>
      <c r="GY259" s="252"/>
      <c r="GZ259" s="252"/>
      <c r="HA259" s="252"/>
      <c r="HB259" s="252"/>
      <c r="HC259" s="252"/>
      <c r="HD259" s="252"/>
      <c r="HE259" s="252"/>
      <c r="HF259" s="252"/>
      <c r="HG259" s="252"/>
      <c r="HH259" s="252"/>
    </row>
    <row r="260" spans="1:216" s="272" customFormat="1">
      <c r="A260" s="252"/>
      <c r="B260" s="288"/>
      <c r="C260" s="289"/>
      <c r="D260" s="289"/>
      <c r="E260" s="289"/>
      <c r="F260" s="290"/>
      <c r="G260" s="290"/>
      <c r="H260" s="290"/>
      <c r="I260" s="290"/>
      <c r="J260" s="290"/>
      <c r="K260" s="291"/>
      <c r="L260" s="291"/>
      <c r="M260" s="291"/>
      <c r="N260" s="291"/>
      <c r="O260" s="291"/>
      <c r="P260" s="252"/>
      <c r="Q260" s="252"/>
      <c r="R260" s="252"/>
      <c r="S260" s="252"/>
      <c r="T260" s="252"/>
      <c r="U260" s="252"/>
      <c r="V260" s="252"/>
      <c r="W260" s="252"/>
      <c r="X260" s="252"/>
      <c r="Y260" s="252"/>
      <c r="Z260" s="252"/>
      <c r="AA260" s="252"/>
      <c r="AB260" s="252"/>
      <c r="AC260" s="252"/>
      <c r="AD260" s="252"/>
      <c r="AE260" s="252"/>
      <c r="AF260" s="252"/>
      <c r="AG260" s="252"/>
      <c r="AH260" s="252"/>
      <c r="AI260" s="252"/>
      <c r="AJ260" s="252"/>
      <c r="AK260" s="252"/>
      <c r="AL260" s="252"/>
      <c r="AM260" s="252"/>
      <c r="AN260" s="252"/>
      <c r="AO260" s="252"/>
      <c r="AP260" s="252"/>
      <c r="AQ260" s="252"/>
      <c r="AR260" s="252"/>
      <c r="AS260" s="252"/>
      <c r="AT260" s="252"/>
      <c r="AU260" s="252"/>
      <c r="AV260" s="252"/>
      <c r="AW260" s="252"/>
      <c r="AX260" s="252"/>
      <c r="AY260" s="252"/>
      <c r="AZ260" s="252"/>
      <c r="BA260" s="252"/>
      <c r="BB260" s="252"/>
      <c r="BC260" s="252"/>
      <c r="BD260" s="252"/>
      <c r="BE260" s="252"/>
      <c r="BF260" s="252"/>
      <c r="BG260" s="252"/>
      <c r="BH260" s="252"/>
      <c r="BI260" s="252"/>
      <c r="BJ260" s="252"/>
      <c r="BK260" s="252"/>
      <c r="BL260" s="252"/>
      <c r="BM260" s="252"/>
      <c r="BN260" s="252"/>
      <c r="BO260" s="252"/>
      <c r="BP260" s="252"/>
      <c r="BQ260" s="252"/>
      <c r="BR260" s="252"/>
      <c r="BS260" s="252"/>
      <c r="BT260" s="252"/>
      <c r="BU260" s="252"/>
      <c r="BV260" s="252"/>
      <c r="BW260" s="252"/>
      <c r="BX260" s="252"/>
      <c r="BY260" s="252"/>
      <c r="BZ260" s="252"/>
      <c r="CA260" s="252"/>
      <c r="CB260" s="252"/>
      <c r="CC260" s="252"/>
      <c r="CD260" s="252"/>
      <c r="CE260" s="252"/>
      <c r="CF260" s="252"/>
      <c r="CG260" s="252"/>
      <c r="CH260" s="252"/>
      <c r="CI260" s="252"/>
      <c r="CJ260" s="252"/>
      <c r="CK260" s="252"/>
      <c r="CL260" s="252"/>
      <c r="CM260" s="252"/>
      <c r="CN260" s="252"/>
      <c r="CO260" s="252"/>
      <c r="CP260" s="252"/>
      <c r="CQ260" s="252"/>
      <c r="CR260" s="252"/>
      <c r="CS260" s="252"/>
      <c r="CT260" s="252"/>
      <c r="CU260" s="252"/>
      <c r="CV260" s="252"/>
      <c r="CW260" s="252"/>
      <c r="CX260" s="252"/>
      <c r="CY260" s="252"/>
      <c r="CZ260" s="252"/>
      <c r="DA260" s="252"/>
      <c r="DB260" s="252"/>
      <c r="DC260" s="252"/>
      <c r="DD260" s="252"/>
      <c r="DE260" s="252"/>
      <c r="DF260" s="252"/>
      <c r="DG260" s="252"/>
      <c r="DH260" s="252"/>
      <c r="DI260" s="252"/>
      <c r="DJ260" s="252"/>
      <c r="DK260" s="252"/>
      <c r="DL260" s="252"/>
      <c r="DM260" s="252"/>
      <c r="DN260" s="252"/>
      <c r="DO260" s="252"/>
      <c r="DP260" s="252"/>
      <c r="DQ260" s="252"/>
      <c r="DR260" s="252"/>
      <c r="DS260" s="252"/>
      <c r="DT260" s="252"/>
      <c r="DU260" s="252"/>
      <c r="DV260" s="252"/>
      <c r="DW260" s="252"/>
      <c r="DX260" s="252"/>
      <c r="DY260" s="252"/>
      <c r="DZ260" s="252"/>
      <c r="EA260" s="252"/>
      <c r="EB260" s="252"/>
      <c r="EC260" s="252"/>
      <c r="ED260" s="252"/>
      <c r="EE260" s="252"/>
      <c r="EF260" s="252"/>
      <c r="EG260" s="252"/>
      <c r="EH260" s="252"/>
      <c r="EI260" s="252"/>
      <c r="EJ260" s="252"/>
      <c r="EK260" s="252"/>
      <c r="EL260" s="252"/>
      <c r="EM260" s="252"/>
      <c r="EN260" s="252"/>
      <c r="EO260" s="252"/>
      <c r="EP260" s="252"/>
      <c r="EQ260" s="252"/>
      <c r="ER260" s="252"/>
      <c r="ES260" s="252"/>
      <c r="ET260" s="252"/>
      <c r="EU260" s="252"/>
      <c r="EV260" s="252"/>
      <c r="EW260" s="252"/>
      <c r="EX260" s="252"/>
      <c r="EY260" s="252"/>
      <c r="EZ260" s="252"/>
      <c r="FA260" s="252"/>
      <c r="FB260" s="252"/>
      <c r="FC260" s="252"/>
      <c r="FD260" s="252"/>
      <c r="FE260" s="252"/>
      <c r="FF260" s="252"/>
      <c r="FG260" s="252"/>
      <c r="FH260" s="252"/>
      <c r="FI260" s="252"/>
      <c r="FJ260" s="252"/>
      <c r="FK260" s="252"/>
      <c r="FL260" s="252"/>
      <c r="FM260" s="252"/>
      <c r="FN260" s="252"/>
      <c r="FO260" s="252"/>
      <c r="FP260" s="252"/>
      <c r="FQ260" s="252"/>
      <c r="FR260" s="252"/>
      <c r="FS260" s="252"/>
      <c r="FT260" s="252"/>
      <c r="FU260" s="252"/>
      <c r="FV260" s="252"/>
      <c r="FW260" s="252"/>
      <c r="FX260" s="252"/>
      <c r="FY260" s="252"/>
      <c r="FZ260" s="252"/>
      <c r="GA260" s="252"/>
      <c r="GB260" s="252"/>
      <c r="GC260" s="252"/>
      <c r="GD260" s="252"/>
      <c r="GE260" s="252"/>
      <c r="GF260" s="252"/>
      <c r="GG260" s="252"/>
      <c r="GH260" s="252"/>
      <c r="GI260" s="252"/>
      <c r="GJ260" s="252"/>
      <c r="GK260" s="252"/>
      <c r="GL260" s="252"/>
      <c r="GM260" s="252"/>
      <c r="GN260" s="252"/>
      <c r="GO260" s="252"/>
      <c r="GP260" s="252"/>
      <c r="GQ260" s="252"/>
      <c r="GR260" s="252"/>
      <c r="GS260" s="252"/>
      <c r="GT260" s="252"/>
      <c r="GU260" s="252"/>
      <c r="GV260" s="252"/>
      <c r="GW260" s="252"/>
      <c r="GX260" s="252"/>
      <c r="GY260" s="252"/>
      <c r="GZ260" s="252"/>
      <c r="HA260" s="252"/>
      <c r="HB260" s="252"/>
      <c r="HC260" s="252"/>
      <c r="HD260" s="252"/>
      <c r="HE260" s="252"/>
      <c r="HF260" s="252"/>
      <c r="HG260" s="252"/>
      <c r="HH260" s="252"/>
    </row>
    <row r="261" spans="1:216" s="272" customFormat="1">
      <c r="A261" s="252"/>
      <c r="B261" s="288"/>
      <c r="C261" s="289"/>
      <c r="D261" s="289"/>
      <c r="E261" s="289"/>
      <c r="F261" s="290"/>
      <c r="G261" s="290"/>
      <c r="H261" s="290"/>
      <c r="I261" s="290"/>
      <c r="J261" s="290"/>
      <c r="K261" s="291"/>
      <c r="L261" s="291"/>
      <c r="M261" s="291"/>
      <c r="N261" s="291"/>
      <c r="O261" s="291"/>
      <c r="P261" s="252"/>
      <c r="Q261" s="252"/>
      <c r="R261" s="252"/>
      <c r="S261" s="252"/>
      <c r="T261" s="252"/>
      <c r="U261" s="252"/>
      <c r="V261" s="252"/>
      <c r="W261" s="252"/>
      <c r="X261" s="252"/>
      <c r="Y261" s="252"/>
      <c r="Z261" s="252"/>
      <c r="AA261" s="252"/>
      <c r="AB261" s="252"/>
      <c r="AC261" s="252"/>
      <c r="AD261" s="252"/>
      <c r="AE261" s="252"/>
      <c r="AF261" s="252"/>
      <c r="AG261" s="252"/>
      <c r="AH261" s="252"/>
      <c r="AI261" s="252"/>
      <c r="AJ261" s="252"/>
      <c r="AK261" s="252"/>
      <c r="AL261" s="252"/>
      <c r="AM261" s="252"/>
      <c r="AN261" s="252"/>
      <c r="AO261" s="252"/>
      <c r="AP261" s="252"/>
      <c r="AQ261" s="252"/>
      <c r="AR261" s="252"/>
      <c r="AS261" s="252"/>
      <c r="AT261" s="252"/>
      <c r="AU261" s="252"/>
      <c r="AV261" s="252"/>
      <c r="AW261" s="252"/>
      <c r="AX261" s="252"/>
      <c r="AY261" s="252"/>
      <c r="AZ261" s="252"/>
      <c r="BA261" s="252"/>
      <c r="BB261" s="252"/>
      <c r="BC261" s="252"/>
      <c r="BD261" s="252"/>
      <c r="BE261" s="252"/>
      <c r="BF261" s="252"/>
      <c r="BG261" s="252"/>
      <c r="BH261" s="252"/>
      <c r="BI261" s="252"/>
      <c r="BJ261" s="252"/>
      <c r="BK261" s="252"/>
      <c r="BL261" s="252"/>
      <c r="BM261" s="252"/>
      <c r="BN261" s="252"/>
      <c r="BO261" s="252"/>
      <c r="BP261" s="252"/>
      <c r="BQ261" s="252"/>
      <c r="BR261" s="252"/>
      <c r="BS261" s="252"/>
      <c r="BT261" s="252"/>
      <c r="BU261" s="252"/>
      <c r="BV261" s="252"/>
      <c r="BW261" s="252"/>
      <c r="BX261" s="252"/>
      <c r="BY261" s="252"/>
      <c r="BZ261" s="252"/>
      <c r="CA261" s="252"/>
      <c r="CB261" s="252"/>
      <c r="CC261" s="252"/>
      <c r="CD261" s="252"/>
      <c r="CE261" s="252"/>
      <c r="CF261" s="252"/>
      <c r="CG261" s="252"/>
      <c r="CH261" s="252"/>
      <c r="CI261" s="252"/>
      <c r="CJ261" s="252"/>
      <c r="CK261" s="252"/>
      <c r="CL261" s="252"/>
      <c r="CM261" s="252"/>
      <c r="CN261" s="252"/>
      <c r="CO261" s="252"/>
      <c r="CP261" s="252"/>
      <c r="CQ261" s="252"/>
      <c r="CR261" s="252"/>
      <c r="CS261" s="252"/>
      <c r="CT261" s="252"/>
      <c r="CU261" s="252"/>
      <c r="CV261" s="252"/>
      <c r="CW261" s="252"/>
      <c r="CX261" s="252"/>
      <c r="CY261" s="252"/>
      <c r="CZ261" s="252"/>
      <c r="DA261" s="252"/>
      <c r="DB261" s="252"/>
      <c r="DC261" s="252"/>
      <c r="DD261" s="252"/>
      <c r="DE261" s="252"/>
      <c r="DF261" s="252"/>
      <c r="DG261" s="252"/>
      <c r="DH261" s="252"/>
      <c r="DI261" s="252"/>
      <c r="DJ261" s="252"/>
      <c r="DK261" s="252"/>
      <c r="DL261" s="252"/>
      <c r="DM261" s="252"/>
      <c r="DN261" s="252"/>
      <c r="DO261" s="252"/>
      <c r="DP261" s="252"/>
      <c r="DQ261" s="252"/>
      <c r="DR261" s="252"/>
      <c r="DS261" s="252"/>
      <c r="DT261" s="252"/>
      <c r="DU261" s="252"/>
      <c r="DV261" s="252"/>
      <c r="DW261" s="252"/>
      <c r="DX261" s="252"/>
      <c r="DY261" s="252"/>
      <c r="DZ261" s="252"/>
      <c r="EA261" s="252"/>
      <c r="EB261" s="252"/>
      <c r="EC261" s="252"/>
      <c r="ED261" s="252"/>
      <c r="EE261" s="252"/>
      <c r="EF261" s="252"/>
      <c r="EG261" s="252"/>
      <c r="EH261" s="252"/>
      <c r="EI261" s="252"/>
      <c r="EJ261" s="252"/>
      <c r="EK261" s="252"/>
      <c r="EL261" s="252"/>
      <c r="EM261" s="252"/>
      <c r="EN261" s="252"/>
      <c r="EO261" s="252"/>
      <c r="EP261" s="252"/>
      <c r="EQ261" s="252"/>
      <c r="ER261" s="252"/>
      <c r="ES261" s="252"/>
      <c r="ET261" s="252"/>
      <c r="EU261" s="252"/>
      <c r="EV261" s="252"/>
      <c r="EW261" s="252"/>
      <c r="EX261" s="252"/>
      <c r="EY261" s="252"/>
      <c r="EZ261" s="252"/>
      <c r="FA261" s="252"/>
      <c r="FB261" s="252"/>
      <c r="FC261" s="252"/>
      <c r="FD261" s="252"/>
      <c r="FE261" s="252"/>
      <c r="FF261" s="252"/>
      <c r="FG261" s="252"/>
      <c r="FH261" s="252"/>
      <c r="FI261" s="252"/>
      <c r="FJ261" s="252"/>
      <c r="FK261" s="252"/>
      <c r="FL261" s="252"/>
      <c r="FM261" s="252"/>
      <c r="FN261" s="252"/>
      <c r="FO261" s="252"/>
      <c r="FP261" s="252"/>
      <c r="FQ261" s="252"/>
      <c r="FR261" s="252"/>
      <c r="FS261" s="252"/>
      <c r="FT261" s="252"/>
      <c r="FU261" s="252"/>
      <c r="FV261" s="252"/>
      <c r="FW261" s="252"/>
      <c r="FX261" s="252"/>
      <c r="FY261" s="252"/>
      <c r="FZ261" s="252"/>
      <c r="GA261" s="252"/>
      <c r="GB261" s="252"/>
      <c r="GC261" s="252"/>
      <c r="GD261" s="252"/>
      <c r="GE261" s="252"/>
      <c r="GF261" s="252"/>
      <c r="GG261" s="252"/>
      <c r="GH261" s="252"/>
      <c r="GI261" s="252"/>
      <c r="GJ261" s="252"/>
      <c r="GK261" s="252"/>
      <c r="GL261" s="252"/>
      <c r="GM261" s="252"/>
      <c r="GN261" s="252"/>
      <c r="GO261" s="252"/>
      <c r="GP261" s="252"/>
      <c r="GQ261" s="252"/>
      <c r="GR261" s="252"/>
      <c r="GS261" s="252"/>
      <c r="GT261" s="252"/>
      <c r="GU261" s="252"/>
      <c r="GV261" s="252"/>
      <c r="GW261" s="252"/>
      <c r="GX261" s="252"/>
      <c r="GY261" s="252"/>
      <c r="GZ261" s="252"/>
      <c r="HA261" s="252"/>
      <c r="HB261" s="252"/>
      <c r="HC261" s="252"/>
      <c r="HD261" s="252"/>
      <c r="HE261" s="252"/>
      <c r="HF261" s="252"/>
      <c r="HG261" s="252"/>
      <c r="HH261" s="252"/>
    </row>
    <row r="262" spans="1:216" s="272" customFormat="1">
      <c r="A262" s="252"/>
      <c r="B262" s="288"/>
      <c r="C262" s="289"/>
      <c r="D262" s="289"/>
      <c r="E262" s="289"/>
      <c r="F262" s="290"/>
      <c r="G262" s="290"/>
      <c r="H262" s="290"/>
      <c r="I262" s="290"/>
      <c r="J262" s="290"/>
      <c r="K262" s="291"/>
      <c r="L262" s="291"/>
      <c r="M262" s="291"/>
      <c r="N262" s="291"/>
      <c r="O262" s="291"/>
      <c r="P262" s="252"/>
      <c r="Q262" s="252"/>
      <c r="R262" s="252"/>
      <c r="S262" s="252"/>
      <c r="T262" s="252"/>
      <c r="U262" s="252"/>
      <c r="V262" s="252"/>
      <c r="W262" s="252"/>
      <c r="X262" s="252"/>
      <c r="Y262" s="252"/>
      <c r="Z262" s="252"/>
      <c r="AA262" s="252"/>
      <c r="AB262" s="252"/>
      <c r="AC262" s="252"/>
      <c r="AD262" s="252"/>
      <c r="AE262" s="252"/>
      <c r="AF262" s="252"/>
      <c r="AG262" s="252"/>
      <c r="AH262" s="252"/>
      <c r="AI262" s="252"/>
      <c r="AJ262" s="252"/>
      <c r="AK262" s="252"/>
      <c r="AL262" s="252"/>
      <c r="AM262" s="252"/>
      <c r="AN262" s="252"/>
      <c r="AO262" s="252"/>
      <c r="AP262" s="252"/>
      <c r="AQ262" s="252"/>
      <c r="AR262" s="252"/>
      <c r="AS262" s="252"/>
      <c r="AT262" s="252"/>
      <c r="AU262" s="252"/>
      <c r="AV262" s="252"/>
      <c r="AW262" s="252"/>
      <c r="AX262" s="252"/>
      <c r="AY262" s="252"/>
      <c r="AZ262" s="252"/>
      <c r="BA262" s="252"/>
      <c r="BB262" s="252"/>
      <c r="BC262" s="252"/>
      <c r="BD262" s="252"/>
      <c r="BE262" s="252"/>
      <c r="BF262" s="252"/>
      <c r="BG262" s="252"/>
      <c r="BH262" s="252"/>
      <c r="BI262" s="252"/>
      <c r="BJ262" s="252"/>
      <c r="BK262" s="252"/>
      <c r="BL262" s="252"/>
      <c r="BM262" s="252"/>
      <c r="BN262" s="252"/>
      <c r="BO262" s="252"/>
      <c r="BP262" s="252"/>
      <c r="BQ262" s="252"/>
      <c r="BR262" s="252"/>
      <c r="BS262" s="252"/>
      <c r="BT262" s="252"/>
      <c r="BU262" s="252"/>
      <c r="BV262" s="252"/>
      <c r="BW262" s="252"/>
      <c r="BX262" s="252"/>
      <c r="BY262" s="252"/>
      <c r="BZ262" s="252"/>
      <c r="CA262" s="252"/>
      <c r="CB262" s="252"/>
      <c r="CC262" s="252"/>
      <c r="CD262" s="252"/>
      <c r="CE262" s="252"/>
      <c r="CF262" s="252"/>
      <c r="CG262" s="252"/>
      <c r="CH262" s="252"/>
      <c r="CI262" s="252"/>
      <c r="CJ262" s="252"/>
      <c r="CK262" s="252"/>
      <c r="CL262" s="252"/>
      <c r="CM262" s="252"/>
      <c r="CN262" s="252"/>
      <c r="CO262" s="252"/>
      <c r="CP262" s="252"/>
      <c r="CQ262" s="252"/>
      <c r="CR262" s="252"/>
      <c r="CS262" s="252"/>
      <c r="CT262" s="252"/>
      <c r="CU262" s="252"/>
      <c r="CV262" s="252"/>
      <c r="CW262" s="252"/>
      <c r="CX262" s="252"/>
      <c r="CY262" s="252"/>
      <c r="CZ262" s="252"/>
      <c r="DA262" s="252"/>
      <c r="DB262" s="252"/>
      <c r="DC262" s="252"/>
      <c r="DD262" s="252"/>
      <c r="DE262" s="252"/>
      <c r="DF262" s="252"/>
      <c r="DG262" s="252"/>
      <c r="DH262" s="252"/>
      <c r="DI262" s="252"/>
      <c r="DJ262" s="252"/>
      <c r="DK262" s="252"/>
      <c r="DL262" s="252"/>
      <c r="DM262" s="252"/>
      <c r="DN262" s="252"/>
      <c r="DO262" s="252"/>
      <c r="DP262" s="252"/>
      <c r="DQ262" s="252"/>
      <c r="DR262" s="252"/>
      <c r="DS262" s="252"/>
      <c r="DT262" s="252"/>
      <c r="DU262" s="252"/>
      <c r="DV262" s="252"/>
      <c r="DW262" s="252"/>
      <c r="DX262" s="252"/>
      <c r="DY262" s="252"/>
      <c r="DZ262" s="252"/>
      <c r="EA262" s="252"/>
      <c r="EB262" s="252"/>
      <c r="EC262" s="252"/>
      <c r="ED262" s="252"/>
      <c r="EE262" s="252"/>
      <c r="EF262" s="252"/>
      <c r="EG262" s="252"/>
      <c r="EH262" s="252"/>
      <c r="EI262" s="252"/>
      <c r="EJ262" s="252"/>
      <c r="EK262" s="252"/>
      <c r="EL262" s="252"/>
      <c r="EM262" s="252"/>
      <c r="EN262" s="252"/>
      <c r="EO262" s="252"/>
      <c r="EP262" s="252"/>
      <c r="EQ262" s="252"/>
      <c r="ER262" s="252"/>
      <c r="ES262" s="252"/>
      <c r="ET262" s="252"/>
      <c r="EU262" s="252"/>
      <c r="EV262" s="252"/>
      <c r="EW262" s="252"/>
      <c r="EX262" s="252"/>
      <c r="EY262" s="252"/>
      <c r="EZ262" s="252"/>
      <c r="FA262" s="252"/>
      <c r="FB262" s="252"/>
      <c r="FC262" s="252"/>
      <c r="FD262" s="252"/>
      <c r="FE262" s="252"/>
      <c r="FF262" s="252"/>
      <c r="FG262" s="252"/>
      <c r="FH262" s="252"/>
      <c r="FI262" s="252"/>
      <c r="FJ262" s="252"/>
      <c r="FK262" s="252"/>
      <c r="FL262" s="252"/>
      <c r="FM262" s="252"/>
      <c r="FN262" s="252"/>
      <c r="FO262" s="252"/>
      <c r="FP262" s="252"/>
      <c r="FQ262" s="252"/>
      <c r="FR262" s="252"/>
      <c r="FS262" s="252"/>
      <c r="FT262" s="252"/>
      <c r="FU262" s="252"/>
      <c r="FV262" s="252"/>
      <c r="FW262" s="252"/>
      <c r="FX262" s="252"/>
      <c r="FY262" s="252"/>
      <c r="FZ262" s="252"/>
      <c r="GA262" s="252"/>
      <c r="GB262" s="252"/>
      <c r="GC262" s="252"/>
      <c r="GD262" s="252"/>
      <c r="GE262" s="252"/>
      <c r="GF262" s="252"/>
      <c r="GG262" s="252"/>
      <c r="GH262" s="252"/>
      <c r="GI262" s="252"/>
      <c r="GJ262" s="252"/>
      <c r="GK262" s="252"/>
      <c r="GL262" s="252"/>
      <c r="GM262" s="252"/>
      <c r="GN262" s="252"/>
      <c r="GO262" s="252"/>
      <c r="GP262" s="252"/>
      <c r="GQ262" s="252"/>
      <c r="GR262" s="252"/>
      <c r="GS262" s="252"/>
      <c r="GT262" s="252"/>
      <c r="GU262" s="252"/>
      <c r="GV262" s="252"/>
      <c r="GW262" s="252"/>
      <c r="GX262" s="252"/>
      <c r="GY262" s="252"/>
      <c r="GZ262" s="252"/>
      <c r="HA262" s="252"/>
      <c r="HB262" s="252"/>
      <c r="HC262" s="252"/>
      <c r="HD262" s="252"/>
      <c r="HE262" s="252"/>
      <c r="HF262" s="252"/>
      <c r="HG262" s="252"/>
      <c r="HH262" s="252"/>
    </row>
    <row r="263" spans="1:216" s="272" customFormat="1">
      <c r="A263" s="252"/>
      <c r="B263" s="288"/>
      <c r="C263" s="289"/>
      <c r="D263" s="289"/>
      <c r="E263" s="289"/>
      <c r="F263" s="290"/>
      <c r="G263" s="290"/>
      <c r="H263" s="290"/>
      <c r="I263" s="290"/>
      <c r="J263" s="290"/>
      <c r="K263" s="291"/>
      <c r="L263" s="291"/>
      <c r="M263" s="291"/>
      <c r="N263" s="291"/>
      <c r="O263" s="291"/>
      <c r="P263" s="252"/>
      <c r="Q263" s="252"/>
      <c r="R263" s="252"/>
      <c r="S263" s="252"/>
      <c r="T263" s="252"/>
      <c r="U263" s="252"/>
      <c r="V263" s="252"/>
      <c r="W263" s="252"/>
      <c r="X263" s="252"/>
      <c r="Y263" s="252"/>
      <c r="Z263" s="252"/>
      <c r="AA263" s="252"/>
      <c r="AB263" s="252"/>
      <c r="AC263" s="252"/>
      <c r="AD263" s="252"/>
      <c r="AE263" s="252"/>
      <c r="AF263" s="252"/>
      <c r="AG263" s="252"/>
      <c r="AH263" s="252"/>
      <c r="AI263" s="252"/>
      <c r="AJ263" s="252"/>
      <c r="AK263" s="252"/>
      <c r="AL263" s="252"/>
      <c r="AM263" s="252"/>
      <c r="AN263" s="252"/>
      <c r="AO263" s="252"/>
      <c r="AP263" s="252"/>
      <c r="AQ263" s="252"/>
      <c r="AR263" s="252"/>
      <c r="AS263" s="252"/>
      <c r="AT263" s="252"/>
      <c r="AU263" s="252"/>
      <c r="AV263" s="252"/>
      <c r="AW263" s="252"/>
      <c r="AX263" s="252"/>
      <c r="AY263" s="252"/>
      <c r="AZ263" s="252"/>
      <c r="BA263" s="252"/>
      <c r="BB263" s="252"/>
      <c r="BC263" s="252"/>
      <c r="BD263" s="252"/>
      <c r="BE263" s="252"/>
      <c r="BF263" s="252"/>
      <c r="BG263" s="252"/>
      <c r="BH263" s="252"/>
      <c r="BI263" s="252"/>
      <c r="BJ263" s="252"/>
      <c r="BK263" s="252"/>
      <c r="BL263" s="252"/>
      <c r="BM263" s="252"/>
      <c r="BN263" s="252"/>
      <c r="BO263" s="252"/>
      <c r="BP263" s="252"/>
      <c r="BQ263" s="252"/>
      <c r="BR263" s="252"/>
      <c r="BS263" s="252"/>
      <c r="BT263" s="252"/>
      <c r="BU263" s="252"/>
      <c r="BV263" s="252"/>
      <c r="BW263" s="252"/>
      <c r="BX263" s="252"/>
      <c r="BY263" s="252"/>
      <c r="BZ263" s="252"/>
      <c r="CA263" s="252"/>
      <c r="CB263" s="252"/>
      <c r="CC263" s="252"/>
      <c r="CD263" s="252"/>
      <c r="CE263" s="252"/>
      <c r="CF263" s="252"/>
      <c r="CG263" s="252"/>
      <c r="CH263" s="252"/>
      <c r="CI263" s="252"/>
      <c r="CJ263" s="252"/>
      <c r="CK263" s="252"/>
      <c r="CL263" s="252"/>
      <c r="CM263" s="252"/>
      <c r="CN263" s="252"/>
      <c r="CO263" s="252"/>
      <c r="CP263" s="252"/>
      <c r="CQ263" s="252"/>
      <c r="CR263" s="252"/>
      <c r="CS263" s="252"/>
      <c r="CT263" s="252"/>
      <c r="CU263" s="252"/>
      <c r="CV263" s="252"/>
      <c r="CW263" s="252"/>
      <c r="CX263" s="252"/>
      <c r="CY263" s="252"/>
      <c r="CZ263" s="252"/>
      <c r="DA263" s="252"/>
      <c r="DB263" s="252"/>
      <c r="DC263" s="252"/>
      <c r="DD263" s="252"/>
      <c r="DE263" s="252"/>
      <c r="DF263" s="252"/>
      <c r="DG263" s="252"/>
      <c r="DH263" s="252"/>
      <c r="DI263" s="252"/>
      <c r="DJ263" s="252"/>
      <c r="DK263" s="252"/>
      <c r="DL263" s="252"/>
      <c r="DM263" s="252"/>
      <c r="DN263" s="252"/>
      <c r="DO263" s="252"/>
      <c r="DP263" s="252"/>
      <c r="DQ263" s="252"/>
      <c r="DR263" s="252"/>
      <c r="DS263" s="252"/>
      <c r="DT263" s="252"/>
      <c r="DU263" s="252"/>
      <c r="DV263" s="252"/>
      <c r="DW263" s="252"/>
      <c r="DX263" s="252"/>
      <c r="DY263" s="252"/>
      <c r="DZ263" s="252"/>
      <c r="EA263" s="252"/>
      <c r="EB263" s="252"/>
      <c r="EC263" s="252"/>
      <c r="ED263" s="252"/>
      <c r="EE263" s="252"/>
      <c r="EF263" s="252"/>
      <c r="EG263" s="252"/>
      <c r="EH263" s="252"/>
      <c r="EI263" s="252"/>
      <c r="EJ263" s="252"/>
      <c r="EK263" s="252"/>
      <c r="EL263" s="252"/>
      <c r="EM263" s="252"/>
      <c r="EN263" s="252"/>
      <c r="EO263" s="252"/>
      <c r="EP263" s="252"/>
      <c r="EQ263" s="252"/>
      <c r="ER263" s="252"/>
      <c r="ES263" s="252"/>
      <c r="ET263" s="252"/>
      <c r="EU263" s="252"/>
      <c r="EV263" s="252"/>
      <c r="EW263" s="252"/>
      <c r="EX263" s="252"/>
      <c r="EY263" s="252"/>
      <c r="EZ263" s="252"/>
      <c r="FA263" s="252"/>
      <c r="FB263" s="252"/>
      <c r="FC263" s="252"/>
      <c r="FD263" s="252"/>
      <c r="FE263" s="252"/>
      <c r="FF263" s="252"/>
      <c r="FG263" s="252"/>
      <c r="FH263" s="252"/>
      <c r="FI263" s="252"/>
      <c r="FJ263" s="252"/>
      <c r="FK263" s="252"/>
      <c r="FL263" s="252"/>
      <c r="FM263" s="252"/>
      <c r="FN263" s="252"/>
      <c r="FO263" s="252"/>
      <c r="FP263" s="252"/>
      <c r="FQ263" s="252"/>
      <c r="FR263" s="252"/>
      <c r="FS263" s="252"/>
      <c r="FT263" s="252"/>
      <c r="FU263" s="252"/>
      <c r="FV263" s="252"/>
      <c r="FW263" s="252"/>
      <c r="FX263" s="252"/>
      <c r="FY263" s="252"/>
      <c r="FZ263" s="252"/>
      <c r="GA263" s="252"/>
      <c r="GB263" s="252"/>
      <c r="GC263" s="252"/>
      <c r="GD263" s="252"/>
      <c r="GE263" s="252"/>
      <c r="GF263" s="252"/>
      <c r="GG263" s="252"/>
      <c r="GH263" s="252"/>
      <c r="GI263" s="252"/>
      <c r="GJ263" s="252"/>
      <c r="GK263" s="252"/>
      <c r="GL263" s="252"/>
      <c r="GM263" s="252"/>
      <c r="GN263" s="252"/>
      <c r="GO263" s="252"/>
      <c r="GP263" s="252"/>
      <c r="GQ263" s="252"/>
      <c r="GR263" s="252"/>
      <c r="GS263" s="252"/>
      <c r="GT263" s="252"/>
      <c r="GU263" s="252"/>
      <c r="GV263" s="252"/>
      <c r="GW263" s="252"/>
      <c r="GX263" s="252"/>
      <c r="GY263" s="252"/>
      <c r="GZ263" s="252"/>
      <c r="HA263" s="252"/>
      <c r="HB263" s="252"/>
      <c r="HC263" s="252"/>
      <c r="HD263" s="252"/>
      <c r="HE263" s="252"/>
      <c r="HF263" s="252"/>
      <c r="HG263" s="252"/>
      <c r="HH263" s="252"/>
    </row>
    <row r="264" spans="1:216" s="272" customFormat="1">
      <c r="A264" s="252"/>
      <c r="B264" s="288"/>
      <c r="C264" s="289"/>
      <c r="D264" s="289"/>
      <c r="E264" s="289"/>
      <c r="F264" s="290"/>
      <c r="G264" s="290"/>
      <c r="H264" s="290"/>
      <c r="I264" s="290"/>
      <c r="J264" s="290"/>
      <c r="K264" s="291"/>
      <c r="L264" s="291"/>
      <c r="M264" s="291"/>
      <c r="N264" s="291"/>
      <c r="O264" s="291"/>
      <c r="P264" s="252"/>
      <c r="Q264" s="252"/>
      <c r="R264" s="252"/>
      <c r="S264" s="252"/>
      <c r="T264" s="252"/>
      <c r="U264" s="252"/>
      <c r="V264" s="252"/>
      <c r="W264" s="252"/>
      <c r="X264" s="252"/>
      <c r="Y264" s="252"/>
      <c r="Z264" s="252"/>
      <c r="AA264" s="252"/>
      <c r="AB264" s="252"/>
      <c r="AC264" s="252"/>
      <c r="AD264" s="252"/>
      <c r="AE264" s="252"/>
      <c r="AF264" s="252"/>
      <c r="AG264" s="252"/>
      <c r="AH264" s="252"/>
      <c r="AI264" s="252"/>
      <c r="AJ264" s="252"/>
      <c r="AK264" s="252"/>
      <c r="AL264" s="252"/>
      <c r="AM264" s="252"/>
      <c r="AN264" s="252"/>
      <c r="AO264" s="252"/>
      <c r="AP264" s="252"/>
      <c r="AQ264" s="252"/>
      <c r="AR264" s="252"/>
      <c r="AS264" s="252"/>
      <c r="AT264" s="252"/>
      <c r="AU264" s="252"/>
      <c r="AV264" s="252"/>
      <c r="AW264" s="252"/>
      <c r="AX264" s="252"/>
      <c r="AY264" s="252"/>
      <c r="AZ264" s="252"/>
      <c r="BA264" s="252"/>
      <c r="BB264" s="252"/>
      <c r="BC264" s="252"/>
      <c r="BD264" s="252"/>
      <c r="BE264" s="252"/>
      <c r="BF264" s="252"/>
      <c r="BG264" s="252"/>
      <c r="BH264" s="252"/>
      <c r="BI264" s="252"/>
      <c r="BJ264" s="252"/>
      <c r="BK264" s="252"/>
      <c r="BL264" s="252"/>
      <c r="BM264" s="252"/>
      <c r="BN264" s="252"/>
      <c r="BO264" s="252"/>
      <c r="BP264" s="252"/>
      <c r="BQ264" s="252"/>
      <c r="BR264" s="252"/>
      <c r="BS264" s="252"/>
      <c r="BT264" s="252"/>
      <c r="BU264" s="252"/>
      <c r="BV264" s="252"/>
      <c r="BW264" s="252"/>
      <c r="BX264" s="252"/>
      <c r="BY264" s="252"/>
      <c r="BZ264" s="252"/>
      <c r="CA264" s="252"/>
      <c r="CB264" s="252"/>
      <c r="CC264" s="252"/>
      <c r="CD264" s="252"/>
      <c r="CE264" s="252"/>
      <c r="CF264" s="252"/>
      <c r="CG264" s="252"/>
      <c r="CH264" s="252"/>
      <c r="CI264" s="252"/>
      <c r="CJ264" s="252"/>
      <c r="CK264" s="252"/>
      <c r="CL264" s="252"/>
      <c r="CM264" s="252"/>
      <c r="CN264" s="252"/>
      <c r="CO264" s="252"/>
      <c r="CP264" s="252"/>
      <c r="CQ264" s="252"/>
      <c r="CR264" s="252"/>
      <c r="CS264" s="252"/>
      <c r="CT264" s="252"/>
      <c r="CU264" s="252"/>
      <c r="CV264" s="252"/>
      <c r="CW264" s="252"/>
      <c r="CX264" s="252"/>
      <c r="CY264" s="252"/>
      <c r="CZ264" s="252"/>
      <c r="DA264" s="252"/>
      <c r="DB264" s="252"/>
      <c r="DC264" s="252"/>
      <c r="DD264" s="252"/>
      <c r="DE264" s="252"/>
      <c r="DF264" s="252"/>
      <c r="DG264" s="252"/>
      <c r="DH264" s="252"/>
      <c r="DI264" s="252"/>
      <c r="DJ264" s="252"/>
      <c r="DK264" s="252"/>
      <c r="DL264" s="252"/>
      <c r="DM264" s="252"/>
      <c r="DN264" s="252"/>
      <c r="DO264" s="252"/>
      <c r="DP264" s="252"/>
      <c r="DQ264" s="252"/>
      <c r="DR264" s="252"/>
      <c r="DS264" s="252"/>
      <c r="DT264" s="252"/>
      <c r="DU264" s="252"/>
      <c r="DV264" s="252"/>
      <c r="DW264" s="252"/>
      <c r="DX264" s="252"/>
      <c r="DY264" s="252"/>
      <c r="DZ264" s="252"/>
      <c r="EA264" s="252"/>
      <c r="EB264" s="252"/>
      <c r="EC264" s="252"/>
      <c r="ED264" s="252"/>
      <c r="EE264" s="252"/>
      <c r="EF264" s="252"/>
      <c r="EG264" s="252"/>
      <c r="EH264" s="252"/>
      <c r="EI264" s="252"/>
      <c r="EJ264" s="252"/>
      <c r="EK264" s="252"/>
      <c r="EL264" s="252"/>
      <c r="EM264" s="252"/>
      <c r="EN264" s="252"/>
      <c r="EO264" s="252"/>
      <c r="EP264" s="252"/>
      <c r="EQ264" s="252"/>
      <c r="ER264" s="252"/>
      <c r="ES264" s="252"/>
      <c r="ET264" s="252"/>
      <c r="EU264" s="252"/>
      <c r="EV264" s="252"/>
      <c r="EW264" s="252"/>
      <c r="EX264" s="252"/>
      <c r="EY264" s="252"/>
      <c r="EZ264" s="252"/>
      <c r="FA264" s="252"/>
      <c r="FB264" s="252"/>
      <c r="FC264" s="252"/>
      <c r="FD264" s="252"/>
      <c r="FE264" s="252"/>
      <c r="FF264" s="252"/>
      <c r="FG264" s="252"/>
      <c r="FH264" s="252"/>
      <c r="FI264" s="252"/>
      <c r="FJ264" s="252"/>
      <c r="FK264" s="252"/>
      <c r="FL264" s="252"/>
      <c r="FM264" s="252"/>
      <c r="FN264" s="252"/>
      <c r="FO264" s="252"/>
      <c r="FP264" s="252"/>
      <c r="FQ264" s="252"/>
      <c r="FR264" s="252"/>
      <c r="FS264" s="252"/>
      <c r="FT264" s="252"/>
      <c r="FU264" s="252"/>
      <c r="FV264" s="252"/>
      <c r="FW264" s="252"/>
      <c r="FX264" s="252"/>
      <c r="FY264" s="252"/>
      <c r="FZ264" s="252"/>
      <c r="GA264" s="252"/>
      <c r="GB264" s="252"/>
      <c r="GC264" s="252"/>
      <c r="GD264" s="252"/>
      <c r="GE264" s="252"/>
      <c r="GF264" s="252"/>
      <c r="GG264" s="252"/>
      <c r="GH264" s="252"/>
      <c r="GI264" s="252"/>
      <c r="GJ264" s="252"/>
      <c r="GK264" s="252"/>
      <c r="GL264" s="252"/>
      <c r="GM264" s="252"/>
      <c r="GN264" s="252"/>
      <c r="GO264" s="252"/>
      <c r="GP264" s="252"/>
      <c r="GQ264" s="252"/>
      <c r="GR264" s="252"/>
      <c r="GS264" s="252"/>
      <c r="GT264" s="252"/>
      <c r="GU264" s="252"/>
      <c r="GV264" s="252"/>
      <c r="GW264" s="252"/>
      <c r="GX264" s="252"/>
      <c r="GY264" s="252"/>
      <c r="GZ264" s="252"/>
      <c r="HA264" s="252"/>
      <c r="HB264" s="252"/>
      <c r="HC264" s="252"/>
      <c r="HD264" s="252"/>
      <c r="HE264" s="252"/>
      <c r="HF264" s="252"/>
      <c r="HG264" s="252"/>
      <c r="HH264" s="252"/>
    </row>
    <row r="265" spans="1:216" s="272" customFormat="1">
      <c r="A265" s="252"/>
      <c r="B265" s="288"/>
      <c r="C265" s="289"/>
      <c r="D265" s="289"/>
      <c r="E265" s="289"/>
      <c r="F265" s="290"/>
      <c r="G265" s="290"/>
      <c r="H265" s="290"/>
      <c r="I265" s="290"/>
      <c r="J265" s="290"/>
      <c r="K265" s="291"/>
      <c r="L265" s="291"/>
      <c r="M265" s="291"/>
      <c r="N265" s="291"/>
      <c r="O265" s="291"/>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T265" s="252"/>
      <c r="BU265" s="252"/>
      <c r="BV265" s="252"/>
      <c r="BW265" s="252"/>
      <c r="BX265" s="252"/>
      <c r="BY265" s="252"/>
      <c r="BZ265" s="252"/>
      <c r="CA265" s="252"/>
      <c r="CB265" s="252"/>
      <c r="CC265" s="252"/>
      <c r="CD265" s="252"/>
      <c r="CE265" s="252"/>
      <c r="CF265" s="252"/>
      <c r="CG265" s="252"/>
      <c r="CH265" s="252"/>
      <c r="CI265" s="252"/>
      <c r="CJ265" s="252"/>
      <c r="CK265" s="252"/>
      <c r="CL265" s="252"/>
      <c r="CM265" s="252"/>
      <c r="CN265" s="252"/>
      <c r="CO265" s="252"/>
      <c r="CP265" s="252"/>
      <c r="CQ265" s="252"/>
      <c r="CR265" s="252"/>
      <c r="CS265" s="252"/>
      <c r="CT265" s="252"/>
      <c r="CU265" s="252"/>
      <c r="CV265" s="252"/>
      <c r="CW265" s="252"/>
      <c r="CX265" s="252"/>
      <c r="CY265" s="252"/>
      <c r="CZ265" s="252"/>
      <c r="DA265" s="252"/>
      <c r="DB265" s="252"/>
      <c r="DC265" s="252"/>
      <c r="DD265" s="252"/>
      <c r="DE265" s="252"/>
      <c r="DF265" s="252"/>
      <c r="DG265" s="252"/>
      <c r="DH265" s="252"/>
      <c r="DI265" s="252"/>
      <c r="DJ265" s="252"/>
      <c r="DK265" s="252"/>
      <c r="DL265" s="252"/>
      <c r="DM265" s="252"/>
      <c r="DN265" s="252"/>
      <c r="DO265" s="252"/>
      <c r="DP265" s="252"/>
      <c r="DQ265" s="252"/>
      <c r="DR265" s="252"/>
      <c r="DS265" s="252"/>
      <c r="DT265" s="252"/>
      <c r="DU265" s="252"/>
      <c r="DV265" s="252"/>
      <c r="DW265" s="252"/>
      <c r="DX265" s="252"/>
      <c r="DY265" s="252"/>
      <c r="DZ265" s="252"/>
      <c r="EA265" s="252"/>
      <c r="EB265" s="252"/>
      <c r="EC265" s="252"/>
      <c r="ED265" s="252"/>
      <c r="EE265" s="252"/>
      <c r="EF265" s="252"/>
      <c r="EG265" s="252"/>
      <c r="EH265" s="252"/>
      <c r="EI265" s="252"/>
      <c r="EJ265" s="252"/>
      <c r="EK265" s="252"/>
      <c r="EL265" s="252"/>
      <c r="EM265" s="252"/>
      <c r="EN265" s="252"/>
      <c r="EO265" s="252"/>
      <c r="EP265" s="252"/>
      <c r="EQ265" s="252"/>
      <c r="ER265" s="252"/>
      <c r="ES265" s="252"/>
      <c r="ET265" s="252"/>
      <c r="EU265" s="252"/>
      <c r="EV265" s="252"/>
      <c r="EW265" s="252"/>
      <c r="EX265" s="252"/>
      <c r="EY265" s="252"/>
      <c r="EZ265" s="252"/>
      <c r="FA265" s="252"/>
      <c r="FB265" s="252"/>
      <c r="FC265" s="252"/>
      <c r="FD265" s="252"/>
      <c r="FE265" s="252"/>
      <c r="FF265" s="252"/>
      <c r="FG265" s="252"/>
      <c r="FH265" s="252"/>
      <c r="FI265" s="252"/>
      <c r="FJ265" s="252"/>
      <c r="FK265" s="252"/>
      <c r="FL265" s="252"/>
      <c r="FM265" s="252"/>
      <c r="FN265" s="252"/>
      <c r="FO265" s="252"/>
      <c r="FP265" s="252"/>
      <c r="FQ265" s="252"/>
      <c r="FR265" s="252"/>
      <c r="FS265" s="252"/>
      <c r="FT265" s="252"/>
      <c r="FU265" s="252"/>
      <c r="FV265" s="252"/>
      <c r="FW265" s="252"/>
      <c r="FX265" s="252"/>
      <c r="FY265" s="252"/>
      <c r="FZ265" s="252"/>
      <c r="GA265" s="252"/>
      <c r="GB265" s="252"/>
      <c r="GC265" s="252"/>
      <c r="GD265" s="252"/>
      <c r="GE265" s="252"/>
      <c r="GF265" s="252"/>
      <c r="GG265" s="252"/>
      <c r="GH265" s="252"/>
      <c r="GI265" s="252"/>
      <c r="GJ265" s="252"/>
      <c r="GK265" s="252"/>
      <c r="GL265" s="252"/>
      <c r="GM265" s="252"/>
      <c r="GN265" s="252"/>
      <c r="GO265" s="252"/>
      <c r="GP265" s="252"/>
      <c r="GQ265" s="252"/>
      <c r="GR265" s="252"/>
      <c r="GS265" s="252"/>
      <c r="GT265" s="252"/>
      <c r="GU265" s="252"/>
      <c r="GV265" s="252"/>
      <c r="GW265" s="252"/>
      <c r="GX265" s="252"/>
      <c r="GY265" s="252"/>
      <c r="GZ265" s="252"/>
      <c r="HA265" s="252"/>
      <c r="HB265" s="252"/>
      <c r="HC265" s="252"/>
      <c r="HD265" s="252"/>
      <c r="HE265" s="252"/>
      <c r="HF265" s="252"/>
      <c r="HG265" s="252"/>
      <c r="HH265" s="252"/>
    </row>
  </sheetData>
  <mergeCells count="22">
    <mergeCell ref="A5:A7"/>
    <mergeCell ref="B5:B7"/>
    <mergeCell ref="C5:C7"/>
    <mergeCell ref="D5:P5"/>
    <mergeCell ref="D6:D7"/>
    <mergeCell ref="A1:C1"/>
    <mergeCell ref="M1:P1"/>
    <mergeCell ref="A2:O2"/>
    <mergeCell ref="A3:O3"/>
    <mergeCell ref="N4:O4"/>
    <mergeCell ref="K31:O31"/>
    <mergeCell ref="E6:E7"/>
    <mergeCell ref="F6:F7"/>
    <mergeCell ref="G6:G7"/>
    <mergeCell ref="H6:H7"/>
    <mergeCell ref="I6:I7"/>
    <mergeCell ref="J6:J7"/>
    <mergeCell ref="K6:K7"/>
    <mergeCell ref="L6:M6"/>
    <mergeCell ref="N6:N7"/>
    <mergeCell ref="O6:O7"/>
    <mergeCell ref="P6:P7"/>
  </mergeCells>
  <pageMargins left="0.7" right="0.7" top="0.3" bottom="0.34" header="0.3" footer="0.3"/>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21"/>
  <sheetViews>
    <sheetView showZeros="0" zoomScale="99" zoomScaleNormal="99" workbookViewId="0">
      <selection activeCell="J6" sqref="J6:J7"/>
    </sheetView>
  </sheetViews>
  <sheetFormatPr defaultColWidth="9.140625" defaultRowHeight="12"/>
  <cols>
    <col min="1" max="1" width="4.28515625" style="27" customWidth="1"/>
    <col min="2" max="2" width="27.5703125" style="27" customWidth="1"/>
    <col min="3" max="3" width="10.28515625" style="27" hidden="1" customWidth="1"/>
    <col min="4" max="7" width="11" style="27" customWidth="1"/>
    <col min="8" max="8" width="8.7109375" style="27" customWidth="1"/>
    <col min="9" max="10" width="10.85546875" style="27" customWidth="1"/>
    <col min="11" max="11" width="8.42578125" style="27" customWidth="1"/>
    <col min="12" max="12" width="9.140625" style="27"/>
    <col min="13" max="13" width="8.7109375" style="27" customWidth="1"/>
    <col min="14" max="14" width="8.85546875" style="27" customWidth="1"/>
    <col min="15" max="15" width="8" style="27" customWidth="1"/>
    <col min="16" max="16" width="7.7109375" style="27" customWidth="1"/>
    <col min="17" max="17" width="8.5703125" style="27" customWidth="1"/>
    <col min="18" max="18" width="8.42578125" style="27" customWidth="1"/>
    <col min="19" max="19" width="8.85546875" style="27" customWidth="1"/>
    <col min="20" max="20" width="8.5703125" style="27" customWidth="1"/>
    <col min="21" max="21" width="9.140625" style="28"/>
    <col min="22" max="16384" width="9.140625" style="27"/>
  </cols>
  <sheetData>
    <row r="1" spans="1:21" ht="18.75">
      <c r="A1" s="168" t="s">
        <v>298</v>
      </c>
      <c r="Q1" s="149" t="s">
        <v>382</v>
      </c>
    </row>
    <row r="2" spans="1:21" s="30" customFormat="1" ht="16.5">
      <c r="A2" s="503" t="s">
        <v>291</v>
      </c>
      <c r="B2" s="503"/>
      <c r="C2" s="503"/>
      <c r="D2" s="503"/>
      <c r="E2" s="503"/>
      <c r="F2" s="503"/>
      <c r="G2" s="503"/>
      <c r="H2" s="503"/>
      <c r="I2" s="503"/>
      <c r="J2" s="503"/>
      <c r="K2" s="503"/>
      <c r="L2" s="503"/>
      <c r="M2" s="503"/>
      <c r="N2" s="503"/>
      <c r="O2" s="503"/>
      <c r="P2" s="503"/>
      <c r="Q2" s="503"/>
      <c r="R2" s="503"/>
      <c r="S2" s="503"/>
      <c r="T2" s="503"/>
      <c r="U2" s="29"/>
    </row>
    <row r="3" spans="1:21" s="30" customFormat="1" ht="16.5" customHeight="1">
      <c r="A3" s="464" t="s">
        <v>296</v>
      </c>
      <c r="B3" s="464"/>
      <c r="C3" s="464"/>
      <c r="D3" s="464"/>
      <c r="E3" s="464"/>
      <c r="F3" s="464"/>
      <c r="G3" s="464"/>
      <c r="H3" s="464"/>
      <c r="I3" s="464"/>
      <c r="J3" s="464"/>
      <c r="K3" s="464"/>
      <c r="L3" s="464"/>
      <c r="M3" s="464"/>
      <c r="N3" s="464"/>
      <c r="O3" s="464"/>
      <c r="P3" s="464"/>
      <c r="Q3" s="464"/>
      <c r="R3" s="464"/>
      <c r="S3" s="464"/>
      <c r="T3" s="464"/>
      <c r="U3" s="29"/>
    </row>
    <row r="4" spans="1:21" ht="19.5" customHeight="1">
      <c r="S4" s="502" t="s">
        <v>190</v>
      </c>
      <c r="T4" s="502"/>
    </row>
    <row r="5" spans="1:21" ht="21" customHeight="1">
      <c r="A5" s="496" t="s">
        <v>23</v>
      </c>
      <c r="B5" s="496" t="s">
        <v>152</v>
      </c>
      <c r="C5" s="496" t="s">
        <v>153</v>
      </c>
      <c r="D5" s="496" t="s">
        <v>246</v>
      </c>
      <c r="E5" s="497" t="s">
        <v>40</v>
      </c>
      <c r="F5" s="498"/>
      <c r="G5" s="498"/>
      <c r="H5" s="498"/>
      <c r="I5" s="498"/>
      <c r="J5" s="498"/>
      <c r="K5" s="498"/>
      <c r="L5" s="498"/>
      <c r="M5" s="498"/>
      <c r="N5" s="498"/>
      <c r="O5" s="498"/>
      <c r="P5" s="498"/>
      <c r="Q5" s="498"/>
      <c r="R5" s="499"/>
      <c r="S5" s="496" t="s">
        <v>157</v>
      </c>
      <c r="T5" s="496" t="s">
        <v>158</v>
      </c>
    </row>
    <row r="6" spans="1:21" ht="35.25" customHeight="1">
      <c r="A6" s="496"/>
      <c r="B6" s="496"/>
      <c r="C6" s="496"/>
      <c r="D6" s="496"/>
      <c r="E6" s="500" t="s">
        <v>6</v>
      </c>
      <c r="F6" s="496" t="s">
        <v>154</v>
      </c>
      <c r="G6" s="496" t="s">
        <v>45</v>
      </c>
      <c r="H6" s="496"/>
      <c r="I6" s="496"/>
      <c r="J6" s="504" t="s">
        <v>91</v>
      </c>
      <c r="K6" s="496" t="s">
        <v>155</v>
      </c>
      <c r="L6" s="496" t="s">
        <v>156</v>
      </c>
      <c r="M6" s="496" t="s">
        <v>98</v>
      </c>
      <c r="N6" s="496" t="s">
        <v>96</v>
      </c>
      <c r="O6" s="496" t="s">
        <v>95</v>
      </c>
      <c r="P6" s="496" t="s">
        <v>11</v>
      </c>
      <c r="Q6" s="496" t="s">
        <v>90</v>
      </c>
      <c r="R6" s="497" t="s">
        <v>31</v>
      </c>
      <c r="S6" s="496"/>
      <c r="T6" s="496"/>
    </row>
    <row r="7" spans="1:21" ht="106.5" customHeight="1">
      <c r="A7" s="496"/>
      <c r="B7" s="496"/>
      <c r="C7" s="496"/>
      <c r="D7" s="496"/>
      <c r="E7" s="501"/>
      <c r="F7" s="496"/>
      <c r="G7" s="81" t="s">
        <v>240</v>
      </c>
      <c r="H7" s="81" t="s">
        <v>241</v>
      </c>
      <c r="I7" s="81" t="s">
        <v>159</v>
      </c>
      <c r="J7" s="504"/>
      <c r="K7" s="496"/>
      <c r="L7" s="496"/>
      <c r="M7" s="496"/>
      <c r="N7" s="496"/>
      <c r="O7" s="496"/>
      <c r="P7" s="496"/>
      <c r="Q7" s="496"/>
      <c r="R7" s="497" t="s">
        <v>31</v>
      </c>
      <c r="S7" s="496"/>
      <c r="T7" s="496"/>
    </row>
    <row r="8" spans="1:21" ht="28.5" customHeight="1">
      <c r="A8" s="82" t="s">
        <v>1</v>
      </c>
      <c r="B8" s="82" t="s">
        <v>2</v>
      </c>
      <c r="C8" s="82"/>
      <c r="D8" s="68" t="s">
        <v>245</v>
      </c>
      <c r="E8" s="68" t="s">
        <v>244</v>
      </c>
      <c r="F8" s="65">
        <v>3</v>
      </c>
      <c r="G8" s="65">
        <v>4</v>
      </c>
      <c r="H8" s="65">
        <v>5</v>
      </c>
      <c r="I8" s="65" t="s">
        <v>243</v>
      </c>
      <c r="J8" s="66">
        <v>7</v>
      </c>
      <c r="K8" s="65">
        <v>8</v>
      </c>
      <c r="L8" s="65">
        <v>9</v>
      </c>
      <c r="M8" s="65">
        <v>10</v>
      </c>
      <c r="N8" s="65">
        <v>11</v>
      </c>
      <c r="O8" s="65">
        <v>12</v>
      </c>
      <c r="P8" s="65">
        <v>13</v>
      </c>
      <c r="Q8" s="65">
        <v>14</v>
      </c>
      <c r="R8" s="67">
        <v>15</v>
      </c>
      <c r="S8" s="65">
        <v>16</v>
      </c>
      <c r="T8" s="65">
        <v>17</v>
      </c>
    </row>
    <row r="9" spans="1:21" s="35" customFormat="1" ht="15.75" customHeight="1">
      <c r="A9" s="31"/>
      <c r="B9" s="32" t="s">
        <v>32</v>
      </c>
      <c r="C9" s="33" t="e">
        <f>#REF!+#REF!</f>
        <v>#REF!</v>
      </c>
      <c r="D9" s="238">
        <v>4797065.8808621392</v>
      </c>
      <c r="E9" s="238">
        <v>4497474.8808621392</v>
      </c>
      <c r="F9" s="238">
        <v>691684.68550048</v>
      </c>
      <c r="G9" s="238">
        <v>1082596.1222536585</v>
      </c>
      <c r="H9" s="238">
        <v>176950.88280000002</v>
      </c>
      <c r="I9" s="238">
        <v>1259547.0050536585</v>
      </c>
      <c r="J9" s="238">
        <v>1004238.8088</v>
      </c>
      <c r="K9" s="238">
        <v>34739.539199999999</v>
      </c>
      <c r="L9" s="238">
        <v>200706.228324</v>
      </c>
      <c r="M9" s="238">
        <v>276981.51079999999</v>
      </c>
      <c r="N9" s="238">
        <v>796845.69278399996</v>
      </c>
      <c r="O9" s="238">
        <v>77790.310400000002</v>
      </c>
      <c r="P9" s="238">
        <v>82936</v>
      </c>
      <c r="Q9" s="238">
        <v>34480</v>
      </c>
      <c r="R9" s="238">
        <v>37525.1</v>
      </c>
      <c r="S9" s="238">
        <v>81000</v>
      </c>
      <c r="T9" s="238">
        <v>218591</v>
      </c>
      <c r="U9" s="34"/>
    </row>
    <row r="10" spans="1:21" s="40" customFormat="1" ht="15.75">
      <c r="A10" s="36">
        <v>1</v>
      </c>
      <c r="B10" s="69" t="s">
        <v>160</v>
      </c>
      <c r="C10" s="38"/>
      <c r="D10" s="239">
        <v>16359.673999999999</v>
      </c>
      <c r="E10" s="239">
        <v>16359.673999999999</v>
      </c>
      <c r="F10" s="239">
        <v>16359.673999999999</v>
      </c>
      <c r="G10" s="239">
        <v>0</v>
      </c>
      <c r="H10" s="239">
        <v>0</v>
      </c>
      <c r="I10" s="239">
        <v>0</v>
      </c>
      <c r="J10" s="239">
        <v>0</v>
      </c>
      <c r="K10" s="239">
        <v>0</v>
      </c>
      <c r="L10" s="239">
        <v>0</v>
      </c>
      <c r="M10" s="239">
        <v>0</v>
      </c>
      <c r="N10" s="239">
        <v>0</v>
      </c>
      <c r="O10" s="239">
        <v>0</v>
      </c>
      <c r="P10" s="239">
        <v>0</v>
      </c>
      <c r="Q10" s="239">
        <v>0</v>
      </c>
      <c r="R10" s="239">
        <v>0</v>
      </c>
      <c r="S10" s="239">
        <v>0</v>
      </c>
      <c r="T10" s="239">
        <v>0</v>
      </c>
      <c r="U10" s="39"/>
    </row>
    <row r="11" spans="1:21" s="40" customFormat="1" ht="15.75">
      <c r="A11" s="36">
        <v>2</v>
      </c>
      <c r="B11" s="69" t="s">
        <v>161</v>
      </c>
      <c r="C11" s="41"/>
      <c r="D11" s="239">
        <v>27702.2408</v>
      </c>
      <c r="E11" s="239">
        <v>27702.2408</v>
      </c>
      <c r="F11" s="239">
        <v>25222.2408</v>
      </c>
      <c r="G11" s="239">
        <v>0</v>
      </c>
      <c r="H11" s="239">
        <v>0</v>
      </c>
      <c r="I11" s="239">
        <v>0</v>
      </c>
      <c r="J11" s="239">
        <v>0</v>
      </c>
      <c r="K11" s="239">
        <v>0</v>
      </c>
      <c r="L11" s="239">
        <v>0</v>
      </c>
      <c r="M11" s="239">
        <v>0</v>
      </c>
      <c r="N11" s="239">
        <v>0</v>
      </c>
      <c r="O11" s="239">
        <v>2480</v>
      </c>
      <c r="P11" s="239">
        <v>0</v>
      </c>
      <c r="Q11" s="239">
        <v>0</v>
      </c>
      <c r="R11" s="239">
        <v>0</v>
      </c>
      <c r="S11" s="239">
        <v>0</v>
      </c>
      <c r="T11" s="239">
        <v>0</v>
      </c>
      <c r="U11" s="39"/>
    </row>
    <row r="12" spans="1:21" s="40" customFormat="1" ht="31.5">
      <c r="A12" s="36">
        <v>3</v>
      </c>
      <c r="B12" s="69" t="s">
        <v>290</v>
      </c>
      <c r="C12" s="41"/>
      <c r="D12" s="239">
        <v>101934.18498400001</v>
      </c>
      <c r="E12" s="239">
        <v>101934.18498400001</v>
      </c>
      <c r="F12" s="239">
        <v>76799.543860000005</v>
      </c>
      <c r="G12" s="239">
        <v>0</v>
      </c>
      <c r="H12" s="239">
        <v>0</v>
      </c>
      <c r="I12" s="239">
        <v>0</v>
      </c>
      <c r="J12" s="239">
        <v>0</v>
      </c>
      <c r="K12" s="239">
        <v>0</v>
      </c>
      <c r="L12" s="239">
        <v>25134.641124000002</v>
      </c>
      <c r="M12" s="239">
        <v>0</v>
      </c>
      <c r="N12" s="239">
        <v>0</v>
      </c>
      <c r="O12" s="239">
        <v>0</v>
      </c>
      <c r="P12" s="239">
        <v>0</v>
      </c>
      <c r="Q12" s="239">
        <v>0</v>
      </c>
      <c r="R12" s="239">
        <v>0</v>
      </c>
      <c r="S12" s="239">
        <v>0</v>
      </c>
      <c r="T12" s="239">
        <v>0</v>
      </c>
      <c r="U12" s="39"/>
    </row>
    <row r="13" spans="1:21" s="40" customFormat="1" ht="31.5">
      <c r="A13" s="36">
        <v>4</v>
      </c>
      <c r="B13" s="69" t="s">
        <v>273</v>
      </c>
      <c r="C13" s="41">
        <f>[4]HC!J29</f>
        <v>12589</v>
      </c>
      <c r="D13" s="239">
        <v>123832.79720000003</v>
      </c>
      <c r="E13" s="239">
        <v>123832.79720000003</v>
      </c>
      <c r="F13" s="239">
        <v>89487.838800000027</v>
      </c>
      <c r="G13" s="239">
        <v>0</v>
      </c>
      <c r="H13" s="239">
        <v>0</v>
      </c>
      <c r="I13" s="239">
        <v>0</v>
      </c>
      <c r="J13" s="239">
        <v>0</v>
      </c>
      <c r="K13" s="239">
        <v>300</v>
      </c>
      <c r="L13" s="239">
        <v>0</v>
      </c>
      <c r="M13" s="239">
        <v>0</v>
      </c>
      <c r="N13" s="239">
        <v>34044.958400000003</v>
      </c>
      <c r="O13" s="239">
        <v>0</v>
      </c>
      <c r="P13" s="239">
        <v>0</v>
      </c>
      <c r="Q13" s="239">
        <v>0</v>
      </c>
      <c r="R13" s="239">
        <v>0</v>
      </c>
      <c r="S13" s="239">
        <v>0</v>
      </c>
      <c r="T13" s="239">
        <v>0</v>
      </c>
      <c r="U13" s="39"/>
    </row>
    <row r="14" spans="1:21" s="40" customFormat="1" ht="31.5">
      <c r="A14" s="36">
        <v>5</v>
      </c>
      <c r="B14" s="69" t="s">
        <v>162</v>
      </c>
      <c r="C14" s="41">
        <f>[4]HC!J42</f>
        <v>140</v>
      </c>
      <c r="D14" s="239">
        <v>134406.43119999999</v>
      </c>
      <c r="E14" s="239">
        <v>134406.43119999999</v>
      </c>
      <c r="F14" s="239">
        <v>11300.837600000001</v>
      </c>
      <c r="G14" s="239">
        <v>0</v>
      </c>
      <c r="H14" s="239">
        <v>46368.148000000001</v>
      </c>
      <c r="I14" s="239">
        <v>46368.148000000001</v>
      </c>
      <c r="J14" s="239">
        <v>0</v>
      </c>
      <c r="K14" s="239">
        <v>0</v>
      </c>
      <c r="L14" s="239">
        <v>0</v>
      </c>
      <c r="M14" s="239">
        <v>76737.445600000006</v>
      </c>
      <c r="N14" s="239">
        <v>0</v>
      </c>
      <c r="O14" s="239">
        <v>0</v>
      </c>
      <c r="P14" s="239">
        <v>0</v>
      </c>
      <c r="Q14" s="239">
        <v>0</v>
      </c>
      <c r="R14" s="239">
        <v>0</v>
      </c>
      <c r="S14" s="239">
        <v>0</v>
      </c>
      <c r="T14" s="239">
        <v>0</v>
      </c>
      <c r="U14" s="39"/>
    </row>
    <row r="15" spans="1:21" s="40" customFormat="1" ht="31.5">
      <c r="A15" s="36">
        <v>6</v>
      </c>
      <c r="B15" s="69" t="s">
        <v>163</v>
      </c>
      <c r="C15" s="41">
        <f>[4]HC!J77</f>
        <v>28</v>
      </c>
      <c r="D15" s="239">
        <v>11000.356800000001</v>
      </c>
      <c r="E15" s="239">
        <v>11000.356800000001</v>
      </c>
      <c r="F15" s="239">
        <v>7019.4552000000012</v>
      </c>
      <c r="G15" s="239">
        <v>0</v>
      </c>
      <c r="H15" s="239">
        <v>0</v>
      </c>
      <c r="I15" s="239">
        <v>0</v>
      </c>
      <c r="J15" s="239">
        <v>0</v>
      </c>
      <c r="K15" s="239">
        <v>0</v>
      </c>
      <c r="L15" s="239">
        <v>0</v>
      </c>
      <c r="M15" s="239">
        <v>0</v>
      </c>
      <c r="N15" s="239">
        <v>3360.9016000000001</v>
      </c>
      <c r="O15" s="239">
        <v>620</v>
      </c>
      <c r="P15" s="239">
        <v>0</v>
      </c>
      <c r="Q15" s="239">
        <v>0</v>
      </c>
      <c r="R15" s="239">
        <v>0</v>
      </c>
      <c r="S15" s="239">
        <v>0</v>
      </c>
      <c r="T15" s="239">
        <v>0</v>
      </c>
      <c r="U15" s="39"/>
    </row>
    <row r="16" spans="1:21" s="40" customFormat="1" ht="15.75">
      <c r="A16" s="36">
        <v>7</v>
      </c>
      <c r="B16" s="69" t="s">
        <v>164</v>
      </c>
      <c r="C16" s="41">
        <f>[4]HC!J68</f>
        <v>670</v>
      </c>
      <c r="D16" s="239">
        <v>9172.5031999999992</v>
      </c>
      <c r="E16" s="239">
        <v>9172.5031999999992</v>
      </c>
      <c r="F16" s="239">
        <v>7825.2071999999998</v>
      </c>
      <c r="G16" s="239">
        <v>0</v>
      </c>
      <c r="H16" s="239">
        <v>0</v>
      </c>
      <c r="I16" s="239">
        <v>0</v>
      </c>
      <c r="J16" s="239">
        <v>0</v>
      </c>
      <c r="K16" s="239">
        <v>0</v>
      </c>
      <c r="L16" s="239">
        <v>0</v>
      </c>
      <c r="M16" s="239">
        <v>0</v>
      </c>
      <c r="N16" s="239">
        <v>1347.296</v>
      </c>
      <c r="O16" s="239">
        <v>0</v>
      </c>
      <c r="P16" s="239">
        <v>0</v>
      </c>
      <c r="Q16" s="239">
        <v>0</v>
      </c>
      <c r="R16" s="239">
        <v>0</v>
      </c>
      <c r="S16" s="239">
        <v>0</v>
      </c>
      <c r="T16" s="239">
        <v>0</v>
      </c>
      <c r="U16" s="39"/>
    </row>
    <row r="17" spans="1:21" s="40" customFormat="1" ht="15.75">
      <c r="A17" s="36">
        <v>8</v>
      </c>
      <c r="B17" s="69" t="s">
        <v>165</v>
      </c>
      <c r="C17" s="41">
        <f>[4]HC!J50</f>
        <v>6617</v>
      </c>
      <c r="D17" s="239">
        <v>50568.080399999999</v>
      </c>
      <c r="E17" s="239">
        <v>50568.080399999999</v>
      </c>
      <c r="F17" s="239">
        <v>9283.4887999999992</v>
      </c>
      <c r="G17" s="239">
        <v>0</v>
      </c>
      <c r="H17" s="239">
        <v>0</v>
      </c>
      <c r="I17" s="239">
        <v>0</v>
      </c>
      <c r="J17" s="239">
        <v>0</v>
      </c>
      <c r="K17" s="239">
        <v>0</v>
      </c>
      <c r="L17" s="239">
        <v>0</v>
      </c>
      <c r="M17" s="239">
        <v>0</v>
      </c>
      <c r="N17" s="239">
        <v>6939.2811999999994</v>
      </c>
      <c r="O17" s="239">
        <v>34345.310400000002</v>
      </c>
      <c r="P17" s="239">
        <v>0</v>
      </c>
      <c r="Q17" s="239">
        <v>0</v>
      </c>
      <c r="R17" s="239">
        <v>0</v>
      </c>
      <c r="S17" s="239">
        <v>0</v>
      </c>
      <c r="T17" s="239">
        <v>0</v>
      </c>
      <c r="U17" s="39"/>
    </row>
    <row r="18" spans="1:21" s="40" customFormat="1" ht="15.75">
      <c r="A18" s="36">
        <v>9</v>
      </c>
      <c r="B18" s="69" t="s">
        <v>166</v>
      </c>
      <c r="C18" s="41">
        <f>[4]HC!J55+[4]YT!O6</f>
        <v>600</v>
      </c>
      <c r="D18" s="239">
        <v>476617.70199999999</v>
      </c>
      <c r="E18" s="239">
        <v>476617.70199999999</v>
      </c>
      <c r="F18" s="239">
        <v>9977.8932000000004</v>
      </c>
      <c r="G18" s="239">
        <v>0</v>
      </c>
      <c r="H18" s="239">
        <v>0</v>
      </c>
      <c r="I18" s="239">
        <v>0</v>
      </c>
      <c r="J18" s="239">
        <v>466339.8088</v>
      </c>
      <c r="K18" s="239">
        <v>300</v>
      </c>
      <c r="L18" s="239">
        <v>0</v>
      </c>
      <c r="M18" s="239">
        <v>0</v>
      </c>
      <c r="N18" s="239">
        <v>0</v>
      </c>
      <c r="O18" s="239">
        <v>0</v>
      </c>
      <c r="P18" s="239">
        <v>0</v>
      </c>
      <c r="Q18" s="239">
        <v>0</v>
      </c>
      <c r="R18" s="239">
        <v>0</v>
      </c>
      <c r="S18" s="239">
        <v>0</v>
      </c>
      <c r="T18" s="239">
        <v>0</v>
      </c>
      <c r="U18" s="39"/>
    </row>
    <row r="19" spans="1:21" s="40" customFormat="1" ht="15.75">
      <c r="A19" s="36">
        <v>10</v>
      </c>
      <c r="B19" s="69" t="s">
        <v>167</v>
      </c>
      <c r="C19" s="41"/>
      <c r="D19" s="239">
        <v>9108.4607840000008</v>
      </c>
      <c r="E19" s="239">
        <v>9108.4607840000008</v>
      </c>
      <c r="F19" s="239">
        <v>6783.2240000000002</v>
      </c>
      <c r="G19" s="239">
        <v>0</v>
      </c>
      <c r="H19" s="239">
        <v>1276.8148000000001</v>
      </c>
      <c r="I19" s="239">
        <v>1276.8148000000001</v>
      </c>
      <c r="J19" s="239">
        <v>0</v>
      </c>
      <c r="K19" s="239">
        <v>260</v>
      </c>
      <c r="L19" s="239">
        <v>0</v>
      </c>
      <c r="M19" s="239">
        <v>0</v>
      </c>
      <c r="N19" s="239">
        <v>758.42198399999995</v>
      </c>
      <c r="O19" s="239">
        <v>30</v>
      </c>
      <c r="P19" s="239">
        <v>0</v>
      </c>
      <c r="Q19" s="239">
        <v>0</v>
      </c>
      <c r="R19" s="239">
        <v>0</v>
      </c>
      <c r="S19" s="239">
        <v>0</v>
      </c>
      <c r="T19" s="239">
        <v>0</v>
      </c>
      <c r="U19" s="39"/>
    </row>
    <row r="20" spans="1:21" s="40" customFormat="1" ht="15.75">
      <c r="A20" s="36">
        <v>11</v>
      </c>
      <c r="B20" s="69" t="s">
        <v>168</v>
      </c>
      <c r="C20" s="41">
        <f>[4]HC!J62</f>
        <v>7000</v>
      </c>
      <c r="D20" s="239">
        <v>104048.16439999999</v>
      </c>
      <c r="E20" s="239">
        <v>42618.164399999994</v>
      </c>
      <c r="F20" s="239">
        <v>11061.968799999999</v>
      </c>
      <c r="G20" s="239">
        <v>0</v>
      </c>
      <c r="H20" s="239">
        <v>0</v>
      </c>
      <c r="I20" s="239">
        <v>0</v>
      </c>
      <c r="J20" s="239">
        <v>0</v>
      </c>
      <c r="K20" s="239">
        <v>0</v>
      </c>
      <c r="L20" s="239">
        <v>0</v>
      </c>
      <c r="M20" s="239">
        <v>0</v>
      </c>
      <c r="N20" s="239">
        <v>31556.195599999999</v>
      </c>
      <c r="O20" s="239">
        <v>0</v>
      </c>
      <c r="P20" s="239">
        <v>0</v>
      </c>
      <c r="Q20" s="239">
        <v>0</v>
      </c>
      <c r="R20" s="239">
        <v>0</v>
      </c>
      <c r="S20" s="239">
        <v>0</v>
      </c>
      <c r="T20" s="239">
        <v>61430</v>
      </c>
      <c r="U20" s="39"/>
    </row>
    <row r="21" spans="1:21" s="40" customFormat="1" ht="15.75">
      <c r="A21" s="36">
        <v>12</v>
      </c>
      <c r="B21" s="69" t="s">
        <v>169</v>
      </c>
      <c r="C21" s="41"/>
      <c r="D21" s="239">
        <v>638502.58091965853</v>
      </c>
      <c r="E21" s="239">
        <v>638502.58091965853</v>
      </c>
      <c r="F21" s="239">
        <v>7260.4586659999995</v>
      </c>
      <c r="G21" s="239">
        <v>631242.12225365848</v>
      </c>
      <c r="H21" s="239">
        <v>0</v>
      </c>
      <c r="I21" s="239">
        <v>631242.12225365848</v>
      </c>
      <c r="J21" s="239">
        <v>0</v>
      </c>
      <c r="K21" s="239">
        <v>0</v>
      </c>
      <c r="L21" s="239">
        <v>0</v>
      </c>
      <c r="M21" s="239">
        <v>0</v>
      </c>
      <c r="N21" s="239">
        <v>0</v>
      </c>
      <c r="O21" s="239">
        <v>0</v>
      </c>
      <c r="P21" s="239">
        <v>0</v>
      </c>
      <c r="Q21" s="239">
        <v>0</v>
      </c>
      <c r="R21" s="239">
        <v>0</v>
      </c>
      <c r="S21" s="239">
        <v>0</v>
      </c>
      <c r="T21" s="239">
        <v>0</v>
      </c>
      <c r="U21" s="39"/>
    </row>
    <row r="22" spans="1:21" s="40" customFormat="1" ht="16.5" customHeight="1">
      <c r="A22" s="36">
        <v>13</v>
      </c>
      <c r="B22" s="69" t="s">
        <v>170</v>
      </c>
      <c r="C22" s="41"/>
      <c r="D22" s="239">
        <v>38128.296400000007</v>
      </c>
      <c r="E22" s="239">
        <v>38128.296400000007</v>
      </c>
      <c r="F22" s="239">
        <v>37112.271200000003</v>
      </c>
      <c r="G22" s="239">
        <v>0</v>
      </c>
      <c r="H22" s="239">
        <v>0</v>
      </c>
      <c r="I22" s="239">
        <v>0</v>
      </c>
      <c r="J22" s="239">
        <v>0</v>
      </c>
      <c r="K22" s="239">
        <v>0</v>
      </c>
      <c r="L22" s="239">
        <v>0</v>
      </c>
      <c r="M22" s="239">
        <v>0</v>
      </c>
      <c r="N22" s="239">
        <v>1016.0252</v>
      </c>
      <c r="O22" s="239">
        <v>0</v>
      </c>
      <c r="P22" s="239">
        <v>0</v>
      </c>
      <c r="Q22" s="239">
        <v>0</v>
      </c>
      <c r="R22" s="239">
        <v>0</v>
      </c>
      <c r="S22" s="239">
        <v>0</v>
      </c>
      <c r="T22" s="239">
        <v>0</v>
      </c>
      <c r="U22" s="39"/>
    </row>
    <row r="23" spans="1:21" s="40" customFormat="1" ht="16.5" customHeight="1">
      <c r="A23" s="36">
        <v>14</v>
      </c>
      <c r="B23" s="69" t="s">
        <v>171</v>
      </c>
      <c r="C23" s="41">
        <f>[4]HC!J65</f>
        <v>62</v>
      </c>
      <c r="D23" s="239">
        <v>37170.241199999997</v>
      </c>
      <c r="E23" s="239">
        <v>37170.241199999997</v>
      </c>
      <c r="F23" s="239">
        <v>6448.7019999999993</v>
      </c>
      <c r="G23" s="239">
        <v>0</v>
      </c>
      <c r="H23" s="239">
        <v>0</v>
      </c>
      <c r="I23" s="239">
        <v>0</v>
      </c>
      <c r="J23" s="239">
        <v>0</v>
      </c>
      <c r="K23" s="239">
        <v>30721.539199999999</v>
      </c>
      <c r="L23" s="239">
        <v>0</v>
      </c>
      <c r="M23" s="239">
        <v>0</v>
      </c>
      <c r="N23" s="239">
        <v>0</v>
      </c>
      <c r="O23" s="239">
        <v>0</v>
      </c>
      <c r="P23" s="239">
        <v>0</v>
      </c>
      <c r="Q23" s="239">
        <v>0</v>
      </c>
      <c r="R23" s="239">
        <v>0</v>
      </c>
      <c r="S23" s="239">
        <v>0</v>
      </c>
      <c r="T23" s="239">
        <v>0</v>
      </c>
      <c r="U23" s="39"/>
    </row>
    <row r="24" spans="1:21" s="40" customFormat="1" ht="15.75">
      <c r="A24" s="36">
        <v>15</v>
      </c>
      <c r="B24" s="69" t="s">
        <v>172</v>
      </c>
      <c r="C24" s="41">
        <f>[4]HC!J46</f>
        <v>4925</v>
      </c>
      <c r="D24" s="239">
        <v>26278.846000000001</v>
      </c>
      <c r="E24" s="239">
        <v>26278.846000000001</v>
      </c>
      <c r="F24" s="239">
        <v>9540.9160000000011</v>
      </c>
      <c r="G24" s="239">
        <v>0</v>
      </c>
      <c r="H24" s="239">
        <v>0</v>
      </c>
      <c r="I24" s="239">
        <v>0</v>
      </c>
      <c r="J24" s="239">
        <v>0</v>
      </c>
      <c r="K24" s="239">
        <v>0</v>
      </c>
      <c r="L24" s="239">
        <v>100</v>
      </c>
      <c r="M24" s="239">
        <v>0</v>
      </c>
      <c r="N24" s="239">
        <v>16637.93</v>
      </c>
      <c r="O24" s="239">
        <v>0</v>
      </c>
      <c r="P24" s="239">
        <v>0</v>
      </c>
      <c r="Q24" s="239">
        <v>0</v>
      </c>
      <c r="R24" s="239">
        <v>0</v>
      </c>
      <c r="S24" s="239">
        <v>0</v>
      </c>
      <c r="T24" s="239">
        <v>0</v>
      </c>
      <c r="U24" s="39"/>
    </row>
    <row r="25" spans="1:21" s="40" customFormat="1" ht="15.75">
      <c r="A25" s="36">
        <v>16</v>
      </c>
      <c r="B25" s="69" t="s">
        <v>173</v>
      </c>
      <c r="C25" s="41"/>
      <c r="D25" s="239">
        <v>13139.782800000001</v>
      </c>
      <c r="E25" s="239">
        <v>13139.782800000001</v>
      </c>
      <c r="F25" s="239">
        <v>12839.782800000001</v>
      </c>
      <c r="G25" s="239">
        <v>0</v>
      </c>
      <c r="H25" s="239">
        <v>0</v>
      </c>
      <c r="I25" s="239">
        <v>0</v>
      </c>
      <c r="J25" s="239">
        <v>0</v>
      </c>
      <c r="K25" s="239">
        <v>0</v>
      </c>
      <c r="L25" s="239">
        <v>300</v>
      </c>
      <c r="M25" s="239">
        <v>0</v>
      </c>
      <c r="N25" s="239">
        <v>0</v>
      </c>
      <c r="O25" s="239">
        <v>0</v>
      </c>
      <c r="P25" s="239">
        <v>0</v>
      </c>
      <c r="Q25" s="239">
        <v>0</v>
      </c>
      <c r="R25" s="239">
        <v>0</v>
      </c>
      <c r="S25" s="239">
        <v>0</v>
      </c>
      <c r="T25" s="239">
        <v>0</v>
      </c>
      <c r="U25" s="39"/>
    </row>
    <row r="26" spans="1:21" s="40" customFormat="1" ht="31.5">
      <c r="A26" s="36">
        <v>17</v>
      </c>
      <c r="B26" s="69" t="s">
        <v>174</v>
      </c>
      <c r="C26" s="41">
        <f>[4]HC!J80</f>
        <v>450</v>
      </c>
      <c r="D26" s="239">
        <v>96715.629999999976</v>
      </c>
      <c r="E26" s="239">
        <v>96715.629999999976</v>
      </c>
      <c r="F26" s="239">
        <v>10969.529199999999</v>
      </c>
      <c r="G26" s="239">
        <v>0</v>
      </c>
      <c r="H26" s="239">
        <v>21605.421999999999</v>
      </c>
      <c r="I26" s="239">
        <v>21605.421999999999</v>
      </c>
      <c r="J26" s="239">
        <v>0</v>
      </c>
      <c r="K26" s="239">
        <v>0</v>
      </c>
      <c r="L26" s="239">
        <v>53865.587199999994</v>
      </c>
      <c r="M26" s="239">
        <v>0</v>
      </c>
      <c r="N26" s="239">
        <v>7275.0915999999997</v>
      </c>
      <c r="O26" s="239">
        <v>3000</v>
      </c>
      <c r="P26" s="239">
        <v>0</v>
      </c>
      <c r="Q26" s="239">
        <v>0</v>
      </c>
      <c r="R26" s="239">
        <v>0</v>
      </c>
      <c r="S26" s="239">
        <v>0</v>
      </c>
      <c r="T26" s="239">
        <v>0</v>
      </c>
      <c r="U26" s="39"/>
    </row>
    <row r="27" spans="1:21" s="40" customFormat="1" ht="16.5" customHeight="1">
      <c r="A27" s="36">
        <v>18</v>
      </c>
      <c r="B27" s="69" t="s">
        <v>175</v>
      </c>
      <c r="C27" s="41">
        <f>[4]HC!J81</f>
        <v>460</v>
      </c>
      <c r="D27" s="239">
        <v>15489.786400000001</v>
      </c>
      <c r="E27" s="239">
        <v>15489.786400000001</v>
      </c>
      <c r="F27" s="239">
        <v>10919.8148</v>
      </c>
      <c r="G27" s="239">
        <v>0</v>
      </c>
      <c r="H27" s="239">
        <v>0</v>
      </c>
      <c r="I27" s="239">
        <v>0</v>
      </c>
      <c r="J27" s="239">
        <v>0</v>
      </c>
      <c r="K27" s="239">
        <v>0</v>
      </c>
      <c r="L27" s="239">
        <v>0</v>
      </c>
      <c r="M27" s="239">
        <v>0</v>
      </c>
      <c r="N27" s="239">
        <v>4569.9715999999999</v>
      </c>
      <c r="O27" s="239">
        <v>0</v>
      </c>
      <c r="P27" s="239">
        <v>0</v>
      </c>
      <c r="Q27" s="239">
        <v>0</v>
      </c>
      <c r="R27" s="239">
        <v>0</v>
      </c>
      <c r="S27" s="239">
        <v>0</v>
      </c>
      <c r="T27" s="239">
        <v>0</v>
      </c>
      <c r="U27" s="39"/>
    </row>
    <row r="28" spans="1:21" s="40" customFormat="1" ht="16.5" customHeight="1">
      <c r="A28" s="36">
        <v>19</v>
      </c>
      <c r="B28" s="69" t="s">
        <v>176</v>
      </c>
      <c r="C28" s="41">
        <f>[4]HC!J79+[4]KT!I59</f>
        <v>1630</v>
      </c>
      <c r="D28" s="239">
        <v>11399.843199999999</v>
      </c>
      <c r="E28" s="239">
        <v>11399.843199999999</v>
      </c>
      <c r="F28" s="239">
        <v>5827.1379999999999</v>
      </c>
      <c r="G28" s="239">
        <v>0</v>
      </c>
      <c r="H28" s="239">
        <v>0</v>
      </c>
      <c r="I28" s="239">
        <v>0</v>
      </c>
      <c r="J28" s="239">
        <v>0</v>
      </c>
      <c r="K28" s="239">
        <v>0</v>
      </c>
      <c r="L28" s="239">
        <v>0</v>
      </c>
      <c r="M28" s="239">
        <v>4945.0652</v>
      </c>
      <c r="N28" s="239">
        <v>627.64</v>
      </c>
      <c r="O28" s="239">
        <v>0</v>
      </c>
      <c r="P28" s="239">
        <v>0</v>
      </c>
      <c r="Q28" s="239">
        <v>0</v>
      </c>
      <c r="R28" s="239">
        <v>0</v>
      </c>
      <c r="S28" s="239">
        <v>0</v>
      </c>
      <c r="T28" s="239">
        <v>0</v>
      </c>
      <c r="U28" s="39"/>
    </row>
    <row r="29" spans="1:21" s="40" customFormat="1" ht="16.5" customHeight="1">
      <c r="A29" s="36">
        <v>20</v>
      </c>
      <c r="B29" s="69" t="s">
        <v>177</v>
      </c>
      <c r="C29" s="41">
        <f>[4]HC!J82</f>
        <v>3500</v>
      </c>
      <c r="D29" s="239">
        <v>10631.0952</v>
      </c>
      <c r="E29" s="239">
        <v>10631.0952</v>
      </c>
      <c r="F29" s="239">
        <v>10631.0952</v>
      </c>
      <c r="G29" s="239">
        <v>0</v>
      </c>
      <c r="H29" s="239">
        <v>0</v>
      </c>
      <c r="I29" s="239">
        <v>0</v>
      </c>
      <c r="J29" s="239">
        <v>0</v>
      </c>
      <c r="K29" s="239">
        <v>0</v>
      </c>
      <c r="L29" s="239">
        <v>0</v>
      </c>
      <c r="M29" s="239">
        <v>0</v>
      </c>
      <c r="N29" s="239">
        <v>0</v>
      </c>
      <c r="O29" s="239">
        <v>0</v>
      </c>
      <c r="P29" s="239">
        <v>0</v>
      </c>
      <c r="Q29" s="239">
        <v>0</v>
      </c>
      <c r="R29" s="239">
        <v>0</v>
      </c>
      <c r="S29" s="239">
        <v>0</v>
      </c>
      <c r="T29" s="239">
        <v>0</v>
      </c>
      <c r="U29" s="39"/>
    </row>
    <row r="30" spans="1:21" s="40" customFormat="1" ht="15.75">
      <c r="A30" s="36">
        <v>21</v>
      </c>
      <c r="B30" s="69" t="s">
        <v>178</v>
      </c>
      <c r="C30" s="41" t="e">
        <f>[4]HC!J83</f>
        <v>#REF!</v>
      </c>
      <c r="D30" s="239">
        <v>11805.7896</v>
      </c>
      <c r="E30" s="239">
        <v>11805.7896</v>
      </c>
      <c r="F30" s="239">
        <v>11514.01</v>
      </c>
      <c r="G30" s="239">
        <v>0</v>
      </c>
      <c r="H30" s="239">
        <v>0</v>
      </c>
      <c r="I30" s="239">
        <v>0</v>
      </c>
      <c r="J30" s="239">
        <v>0</v>
      </c>
      <c r="K30" s="239">
        <v>0</v>
      </c>
      <c r="L30" s="239">
        <v>30</v>
      </c>
      <c r="M30" s="239">
        <v>0</v>
      </c>
      <c r="N30" s="239">
        <v>261.77960000000002</v>
      </c>
      <c r="O30" s="239">
        <v>0</v>
      </c>
      <c r="P30" s="239">
        <v>0</v>
      </c>
      <c r="Q30" s="239">
        <v>0</v>
      </c>
      <c r="R30" s="239">
        <v>0</v>
      </c>
      <c r="S30" s="239">
        <v>0</v>
      </c>
      <c r="T30" s="239">
        <v>0</v>
      </c>
      <c r="U30" s="39"/>
    </row>
    <row r="31" spans="1:21" s="40" customFormat="1" ht="15.75">
      <c r="A31" s="36">
        <v>22</v>
      </c>
      <c r="B31" s="69" t="s">
        <v>274</v>
      </c>
      <c r="C31" s="41"/>
      <c r="D31" s="239">
        <v>6757.116</v>
      </c>
      <c r="E31" s="239">
        <v>6757.116</v>
      </c>
      <c r="F31" s="239">
        <v>5354.116</v>
      </c>
      <c r="G31" s="239">
        <v>0</v>
      </c>
      <c r="H31" s="239">
        <v>1328</v>
      </c>
      <c r="I31" s="239">
        <v>1328</v>
      </c>
      <c r="J31" s="239">
        <v>0</v>
      </c>
      <c r="K31" s="239">
        <v>50</v>
      </c>
      <c r="L31" s="239">
        <v>0</v>
      </c>
      <c r="M31" s="239">
        <v>0</v>
      </c>
      <c r="N31" s="239">
        <v>0</v>
      </c>
      <c r="O31" s="239">
        <v>25</v>
      </c>
      <c r="P31" s="239">
        <v>0</v>
      </c>
      <c r="Q31" s="239">
        <v>0</v>
      </c>
      <c r="R31" s="239">
        <v>0</v>
      </c>
      <c r="S31" s="239">
        <v>0</v>
      </c>
      <c r="T31" s="239">
        <v>0</v>
      </c>
      <c r="U31" s="39"/>
    </row>
    <row r="32" spans="1:21" s="40" customFormat="1" ht="31.5">
      <c r="A32" s="36">
        <v>23</v>
      </c>
      <c r="B32" s="69" t="s">
        <v>189</v>
      </c>
      <c r="C32" s="41"/>
      <c r="D32" s="239">
        <v>10096.746800000001</v>
      </c>
      <c r="E32" s="239">
        <v>10096.746800000001</v>
      </c>
      <c r="F32" s="239">
        <v>10071.746800000001</v>
      </c>
      <c r="G32" s="239">
        <v>0</v>
      </c>
      <c r="H32" s="239">
        <v>0</v>
      </c>
      <c r="I32" s="239">
        <v>0</v>
      </c>
      <c r="J32" s="239">
        <v>0</v>
      </c>
      <c r="K32" s="239">
        <v>0</v>
      </c>
      <c r="L32" s="239">
        <v>0</v>
      </c>
      <c r="M32" s="239">
        <v>0</v>
      </c>
      <c r="N32" s="239">
        <v>0</v>
      </c>
      <c r="O32" s="239">
        <v>25</v>
      </c>
      <c r="P32" s="239">
        <v>0</v>
      </c>
      <c r="Q32" s="239">
        <v>0</v>
      </c>
      <c r="R32" s="239">
        <v>0</v>
      </c>
      <c r="S32" s="239">
        <v>0</v>
      </c>
      <c r="T32" s="239">
        <v>0</v>
      </c>
      <c r="U32" s="39"/>
    </row>
    <row r="33" spans="1:21" s="40" customFormat="1" ht="31.5" customHeight="1">
      <c r="A33" s="36">
        <v>24</v>
      </c>
      <c r="B33" s="69" t="s">
        <v>179</v>
      </c>
      <c r="C33" s="41">
        <f>[4]HC!J86</f>
        <v>45</v>
      </c>
      <c r="D33" s="239">
        <v>18243.053599999999</v>
      </c>
      <c r="E33" s="239">
        <v>18243.053599999999</v>
      </c>
      <c r="F33" s="239">
        <v>4432.0535999999993</v>
      </c>
      <c r="G33" s="239">
        <v>0</v>
      </c>
      <c r="H33" s="239">
        <v>0</v>
      </c>
      <c r="I33" s="239">
        <v>0</v>
      </c>
      <c r="J33" s="239">
        <v>0</v>
      </c>
      <c r="K33" s="239">
        <v>0</v>
      </c>
      <c r="L33" s="239">
        <v>13711</v>
      </c>
      <c r="M33" s="239">
        <v>0</v>
      </c>
      <c r="N33" s="239">
        <v>0</v>
      </c>
      <c r="O33" s="239">
        <v>100</v>
      </c>
      <c r="P33" s="239">
        <v>0</v>
      </c>
      <c r="Q33" s="239">
        <v>0</v>
      </c>
      <c r="R33" s="239">
        <v>0</v>
      </c>
      <c r="S33" s="239">
        <v>0</v>
      </c>
      <c r="T33" s="239">
        <v>0</v>
      </c>
      <c r="U33" s="39"/>
    </row>
    <row r="34" spans="1:21" s="40" customFormat="1" ht="15.75">
      <c r="A34" s="36">
        <v>25</v>
      </c>
      <c r="B34" s="69" t="s">
        <v>275</v>
      </c>
      <c r="C34" s="41"/>
      <c r="D34" s="239">
        <v>6176.5201999999999</v>
      </c>
      <c r="E34" s="239">
        <v>6176.5201999999999</v>
      </c>
      <c r="F34" s="239">
        <v>6056.5201999999999</v>
      </c>
      <c r="G34" s="239">
        <v>0</v>
      </c>
      <c r="H34" s="239">
        <v>0</v>
      </c>
      <c r="I34" s="239">
        <v>0</v>
      </c>
      <c r="J34" s="239">
        <v>0</v>
      </c>
      <c r="K34" s="239">
        <v>100</v>
      </c>
      <c r="L34" s="239">
        <v>0</v>
      </c>
      <c r="M34" s="239">
        <v>0</v>
      </c>
      <c r="N34" s="239">
        <v>0</v>
      </c>
      <c r="O34" s="239">
        <v>20</v>
      </c>
      <c r="P34" s="239">
        <v>0</v>
      </c>
      <c r="Q34" s="239">
        <v>0</v>
      </c>
      <c r="R34" s="239">
        <v>0</v>
      </c>
      <c r="S34" s="239">
        <v>0</v>
      </c>
      <c r="T34" s="239">
        <v>0</v>
      </c>
      <c r="U34" s="39"/>
    </row>
    <row r="35" spans="1:21" s="40" customFormat="1" ht="15.75">
      <c r="A35" s="36">
        <v>26</v>
      </c>
      <c r="B35" s="69" t="s">
        <v>276</v>
      </c>
      <c r="C35" s="41"/>
      <c r="D35" s="239">
        <v>6387.8807999999999</v>
      </c>
      <c r="E35" s="239">
        <v>6387.8807999999999</v>
      </c>
      <c r="F35" s="239">
        <v>5987.8807999999999</v>
      </c>
      <c r="G35" s="239">
        <v>0</v>
      </c>
      <c r="H35" s="239">
        <v>0</v>
      </c>
      <c r="I35" s="239">
        <v>0</v>
      </c>
      <c r="J35" s="239">
        <v>0</v>
      </c>
      <c r="K35" s="239">
        <v>0</v>
      </c>
      <c r="L35" s="239">
        <v>0</v>
      </c>
      <c r="M35" s="239">
        <v>0</v>
      </c>
      <c r="N35" s="239">
        <v>400</v>
      </c>
      <c r="O35" s="239">
        <v>0</v>
      </c>
      <c r="P35" s="239">
        <v>0</v>
      </c>
      <c r="Q35" s="239">
        <v>0</v>
      </c>
      <c r="R35" s="239">
        <v>0</v>
      </c>
      <c r="S35" s="239">
        <v>0</v>
      </c>
      <c r="T35" s="239">
        <v>0</v>
      </c>
      <c r="U35" s="39"/>
    </row>
    <row r="36" spans="1:21" s="40" customFormat="1" ht="15.75">
      <c r="A36" s="36">
        <v>27</v>
      </c>
      <c r="B36" s="69" t="s">
        <v>284</v>
      </c>
      <c r="C36" s="41"/>
      <c r="D36" s="239">
        <v>2616.9984000000004</v>
      </c>
      <c r="E36" s="239">
        <v>2616.9984000000004</v>
      </c>
      <c r="F36" s="239">
        <v>2596.9984000000004</v>
      </c>
      <c r="G36" s="239">
        <v>0</v>
      </c>
      <c r="H36" s="239">
        <v>0</v>
      </c>
      <c r="I36" s="239">
        <v>0</v>
      </c>
      <c r="J36" s="239">
        <v>0</v>
      </c>
      <c r="K36" s="239">
        <v>0</v>
      </c>
      <c r="L36" s="239">
        <v>0</v>
      </c>
      <c r="M36" s="239">
        <v>0</v>
      </c>
      <c r="N36" s="239">
        <v>0</v>
      </c>
      <c r="O36" s="239">
        <v>20</v>
      </c>
      <c r="P36" s="239">
        <v>0</v>
      </c>
      <c r="Q36" s="239">
        <v>0</v>
      </c>
      <c r="R36" s="239">
        <v>0</v>
      </c>
      <c r="S36" s="239">
        <v>0</v>
      </c>
      <c r="T36" s="239">
        <v>0</v>
      </c>
      <c r="U36" s="39"/>
    </row>
    <row r="37" spans="1:21" s="40" customFormat="1" ht="31.5" customHeight="1">
      <c r="A37" s="36">
        <v>28</v>
      </c>
      <c r="B37" s="69" t="s">
        <v>277</v>
      </c>
      <c r="C37" s="41"/>
      <c r="D37" s="239">
        <v>1215</v>
      </c>
      <c r="E37" s="239">
        <v>1215</v>
      </c>
      <c r="F37" s="239">
        <v>1215</v>
      </c>
      <c r="G37" s="239">
        <v>0</v>
      </c>
      <c r="H37" s="239">
        <v>0</v>
      </c>
      <c r="I37" s="239">
        <v>0</v>
      </c>
      <c r="J37" s="239">
        <v>0</v>
      </c>
      <c r="K37" s="239">
        <v>0</v>
      </c>
      <c r="L37" s="239">
        <v>0</v>
      </c>
      <c r="M37" s="239">
        <v>0</v>
      </c>
      <c r="N37" s="239">
        <v>0</v>
      </c>
      <c r="O37" s="239">
        <v>0</v>
      </c>
      <c r="P37" s="239">
        <v>0</v>
      </c>
      <c r="Q37" s="239">
        <v>0</v>
      </c>
      <c r="R37" s="239">
        <v>0</v>
      </c>
      <c r="S37" s="239">
        <v>0</v>
      </c>
      <c r="T37" s="239">
        <v>0</v>
      </c>
      <c r="U37" s="39"/>
    </row>
    <row r="38" spans="1:21" s="40" customFormat="1" ht="15.75">
      <c r="A38" s="36">
        <v>29</v>
      </c>
      <c r="B38" s="69" t="s">
        <v>285</v>
      </c>
      <c r="C38" s="41"/>
      <c r="D38" s="239">
        <v>23677.356</v>
      </c>
      <c r="E38" s="239">
        <v>23677.356</v>
      </c>
      <c r="F38" s="239">
        <v>0</v>
      </c>
      <c r="G38" s="239">
        <v>0</v>
      </c>
      <c r="H38" s="239">
        <v>23677.356</v>
      </c>
      <c r="I38" s="239">
        <v>23677.356</v>
      </c>
      <c r="J38" s="239">
        <v>0</v>
      </c>
      <c r="K38" s="239">
        <v>0</v>
      </c>
      <c r="L38" s="239">
        <v>0</v>
      </c>
      <c r="M38" s="239">
        <v>0</v>
      </c>
      <c r="N38" s="239">
        <v>0</v>
      </c>
      <c r="O38" s="239">
        <v>0</v>
      </c>
      <c r="P38" s="239">
        <v>0</v>
      </c>
      <c r="Q38" s="239">
        <v>0</v>
      </c>
      <c r="R38" s="239">
        <v>0</v>
      </c>
      <c r="S38" s="239">
        <v>0</v>
      </c>
      <c r="T38" s="239">
        <v>0</v>
      </c>
      <c r="U38" s="39"/>
    </row>
    <row r="39" spans="1:21" s="40" customFormat="1" ht="16.5" customHeight="1">
      <c r="A39" s="36">
        <v>30</v>
      </c>
      <c r="B39" s="69" t="s">
        <v>278</v>
      </c>
      <c r="C39" s="41"/>
      <c r="D39" s="239">
        <v>16713.834000000003</v>
      </c>
      <c r="E39" s="239">
        <v>16713.834000000003</v>
      </c>
      <c r="F39" s="239">
        <v>0</v>
      </c>
      <c r="G39" s="239">
        <v>0</v>
      </c>
      <c r="H39" s="239">
        <v>16713.834000000003</v>
      </c>
      <c r="I39" s="239">
        <v>16713.834000000003</v>
      </c>
      <c r="J39" s="239">
        <v>0</v>
      </c>
      <c r="K39" s="239">
        <v>0</v>
      </c>
      <c r="L39" s="239">
        <v>0</v>
      </c>
      <c r="M39" s="239">
        <v>0</v>
      </c>
      <c r="N39" s="239">
        <v>0</v>
      </c>
      <c r="O39" s="239">
        <v>0</v>
      </c>
      <c r="P39" s="239">
        <v>0</v>
      </c>
      <c r="Q39" s="239">
        <v>0</v>
      </c>
      <c r="R39" s="239">
        <v>0</v>
      </c>
      <c r="S39" s="239">
        <v>0</v>
      </c>
      <c r="T39" s="239">
        <v>0</v>
      </c>
      <c r="U39" s="39"/>
    </row>
    <row r="40" spans="1:21" s="40" customFormat="1" ht="15.75">
      <c r="A40" s="36">
        <v>31</v>
      </c>
      <c r="B40" s="69" t="s">
        <v>286</v>
      </c>
      <c r="C40" s="41"/>
      <c r="D40" s="239">
        <v>25760.553</v>
      </c>
      <c r="E40" s="239">
        <v>25760.553</v>
      </c>
      <c r="F40" s="239">
        <v>0</v>
      </c>
      <c r="G40" s="239">
        <v>0</v>
      </c>
      <c r="H40" s="239">
        <v>25760.553</v>
      </c>
      <c r="I40" s="239">
        <v>25760.553</v>
      </c>
      <c r="J40" s="239">
        <v>0</v>
      </c>
      <c r="K40" s="239">
        <v>0</v>
      </c>
      <c r="L40" s="239">
        <v>0</v>
      </c>
      <c r="M40" s="239">
        <v>0</v>
      </c>
      <c r="N40" s="239">
        <v>0</v>
      </c>
      <c r="O40" s="239">
        <v>0</v>
      </c>
      <c r="P40" s="239">
        <v>0</v>
      </c>
      <c r="Q40" s="239">
        <v>0</v>
      </c>
      <c r="R40" s="239">
        <v>0</v>
      </c>
      <c r="S40" s="239">
        <v>0</v>
      </c>
      <c r="T40" s="239">
        <v>0</v>
      </c>
      <c r="U40" s="39"/>
    </row>
    <row r="41" spans="1:21" s="40" customFormat="1" ht="15.75">
      <c r="A41" s="36">
        <v>32</v>
      </c>
      <c r="B41" s="69" t="s">
        <v>180</v>
      </c>
      <c r="C41" s="41"/>
      <c r="D41" s="239">
        <v>10423</v>
      </c>
      <c r="E41" s="239">
        <v>10423</v>
      </c>
      <c r="F41" s="239">
        <v>0</v>
      </c>
      <c r="G41" s="239">
        <v>0</v>
      </c>
      <c r="H41" s="239">
        <v>10423</v>
      </c>
      <c r="I41" s="239">
        <v>10423</v>
      </c>
      <c r="J41" s="239">
        <v>0</v>
      </c>
      <c r="K41" s="239">
        <v>0</v>
      </c>
      <c r="L41" s="239">
        <v>0</v>
      </c>
      <c r="M41" s="239">
        <v>0</v>
      </c>
      <c r="N41" s="239">
        <v>0</v>
      </c>
      <c r="O41" s="239">
        <v>0</v>
      </c>
      <c r="P41" s="239">
        <v>0</v>
      </c>
      <c r="Q41" s="239">
        <v>0</v>
      </c>
      <c r="R41" s="239">
        <v>0</v>
      </c>
      <c r="S41" s="239">
        <v>0</v>
      </c>
      <c r="T41" s="239">
        <v>0</v>
      </c>
      <c r="U41" s="39"/>
    </row>
    <row r="42" spans="1:21" s="40" customFormat="1" ht="15.75">
      <c r="A42" s="36">
        <v>33</v>
      </c>
      <c r="B42" s="69" t="s">
        <v>209</v>
      </c>
      <c r="C42" s="41"/>
      <c r="D42" s="239">
        <v>12733.755000000001</v>
      </c>
      <c r="E42" s="239">
        <v>12733.755000000001</v>
      </c>
      <c r="F42" s="239">
        <v>0</v>
      </c>
      <c r="G42" s="239">
        <v>0</v>
      </c>
      <c r="H42" s="239">
        <v>12733.755000000001</v>
      </c>
      <c r="I42" s="239">
        <v>12733.755000000001</v>
      </c>
      <c r="J42" s="239">
        <v>0</v>
      </c>
      <c r="K42" s="239">
        <v>0</v>
      </c>
      <c r="L42" s="239">
        <v>0</v>
      </c>
      <c r="M42" s="239">
        <v>0</v>
      </c>
      <c r="N42" s="239">
        <v>0</v>
      </c>
      <c r="O42" s="239">
        <v>0</v>
      </c>
      <c r="P42" s="239">
        <v>0</v>
      </c>
      <c r="Q42" s="239">
        <v>0</v>
      </c>
      <c r="R42" s="239">
        <v>0</v>
      </c>
      <c r="S42" s="239">
        <v>0</v>
      </c>
      <c r="T42" s="239">
        <v>0</v>
      </c>
      <c r="U42" s="39"/>
    </row>
    <row r="43" spans="1:21" s="40" customFormat="1" ht="31.5">
      <c r="A43" s="36">
        <v>34</v>
      </c>
      <c r="B43" s="69" t="s">
        <v>289</v>
      </c>
      <c r="C43" s="41"/>
      <c r="D43" s="239">
        <v>4097.1399999999994</v>
      </c>
      <c r="E43" s="239">
        <v>4097.1399999999994</v>
      </c>
      <c r="F43" s="239">
        <v>4097.1399999999994</v>
      </c>
      <c r="G43" s="239">
        <v>0</v>
      </c>
      <c r="H43" s="239">
        <v>0</v>
      </c>
      <c r="I43" s="239">
        <v>0</v>
      </c>
      <c r="J43" s="239">
        <v>0</v>
      </c>
      <c r="K43" s="239">
        <v>0</v>
      </c>
      <c r="L43" s="239">
        <v>0</v>
      </c>
      <c r="M43" s="239">
        <v>0</v>
      </c>
      <c r="N43" s="239">
        <v>0</v>
      </c>
      <c r="O43" s="239">
        <v>0</v>
      </c>
      <c r="P43" s="239">
        <v>0</v>
      </c>
      <c r="Q43" s="239">
        <v>0</v>
      </c>
      <c r="R43" s="239">
        <v>0</v>
      </c>
      <c r="S43" s="239">
        <v>0</v>
      </c>
      <c r="T43" s="239">
        <v>0</v>
      </c>
      <c r="U43" s="39"/>
    </row>
    <row r="44" spans="1:21" s="40" customFormat="1" ht="15.75">
      <c r="A44" s="36">
        <v>35</v>
      </c>
      <c r="B44" s="70" t="s">
        <v>287</v>
      </c>
      <c r="C44" s="41"/>
      <c r="D44" s="239">
        <v>22430</v>
      </c>
      <c r="E44" s="239">
        <v>22430</v>
      </c>
      <c r="F44" s="239">
        <v>0</v>
      </c>
      <c r="G44" s="239">
        <v>0</v>
      </c>
      <c r="H44" s="239">
        <v>0</v>
      </c>
      <c r="I44" s="239">
        <v>0</v>
      </c>
      <c r="J44" s="239">
        <v>0</v>
      </c>
      <c r="K44" s="239">
        <v>0</v>
      </c>
      <c r="L44" s="239">
        <v>22430</v>
      </c>
      <c r="M44" s="239">
        <v>0</v>
      </c>
      <c r="N44" s="239">
        <v>0</v>
      </c>
      <c r="O44" s="239">
        <v>0</v>
      </c>
      <c r="P44" s="239">
        <v>0</v>
      </c>
      <c r="Q44" s="239">
        <v>0</v>
      </c>
      <c r="R44" s="239">
        <v>0</v>
      </c>
      <c r="S44" s="239">
        <v>0</v>
      </c>
      <c r="T44" s="239">
        <v>0</v>
      </c>
      <c r="U44" s="39"/>
    </row>
    <row r="45" spans="1:21" s="40" customFormat="1" ht="15.75">
      <c r="A45" s="36">
        <v>36</v>
      </c>
      <c r="B45" s="71" t="s">
        <v>279</v>
      </c>
      <c r="C45" s="41"/>
      <c r="D45" s="239">
        <v>151</v>
      </c>
      <c r="E45" s="239">
        <v>151</v>
      </c>
      <c r="F45" s="239">
        <v>0</v>
      </c>
      <c r="G45" s="239">
        <v>0</v>
      </c>
      <c r="H45" s="239">
        <v>0</v>
      </c>
      <c r="I45" s="239">
        <v>0</v>
      </c>
      <c r="J45" s="239">
        <v>0</v>
      </c>
      <c r="K45" s="239">
        <v>0</v>
      </c>
      <c r="L45" s="239">
        <v>0</v>
      </c>
      <c r="M45" s="239">
        <v>0</v>
      </c>
      <c r="N45" s="239">
        <v>151</v>
      </c>
      <c r="O45" s="239">
        <v>0</v>
      </c>
      <c r="P45" s="239">
        <v>0</v>
      </c>
      <c r="Q45" s="239">
        <v>0</v>
      </c>
      <c r="R45" s="239">
        <v>0</v>
      </c>
      <c r="S45" s="239">
        <v>0</v>
      </c>
      <c r="T45" s="239">
        <v>0</v>
      </c>
      <c r="U45" s="39"/>
    </row>
    <row r="46" spans="1:21" s="40" customFormat="1" ht="18.75" customHeight="1">
      <c r="A46" s="36">
        <v>37</v>
      </c>
      <c r="B46" s="44" t="s">
        <v>256</v>
      </c>
      <c r="C46" s="41"/>
      <c r="D46" s="239">
        <v>2000</v>
      </c>
      <c r="E46" s="239">
        <v>2000</v>
      </c>
      <c r="F46" s="239">
        <v>0</v>
      </c>
      <c r="G46" s="239">
        <v>0</v>
      </c>
      <c r="H46" s="239">
        <v>0</v>
      </c>
      <c r="I46" s="239">
        <v>0</v>
      </c>
      <c r="J46" s="239">
        <v>0</v>
      </c>
      <c r="K46" s="239">
        <v>0</v>
      </c>
      <c r="L46" s="239">
        <v>0</v>
      </c>
      <c r="M46" s="239">
        <v>0</v>
      </c>
      <c r="N46" s="239">
        <v>0</v>
      </c>
      <c r="O46" s="239">
        <v>0</v>
      </c>
      <c r="P46" s="239">
        <v>0</v>
      </c>
      <c r="Q46" s="239">
        <v>0</v>
      </c>
      <c r="R46" s="239">
        <v>2000</v>
      </c>
      <c r="S46" s="239">
        <v>0</v>
      </c>
      <c r="T46" s="239">
        <v>0</v>
      </c>
      <c r="U46" s="39"/>
    </row>
    <row r="47" spans="1:21" s="40" customFormat="1" ht="15.75">
      <c r="A47" s="36">
        <v>38</v>
      </c>
      <c r="B47" s="37" t="s">
        <v>181</v>
      </c>
      <c r="C47" s="41"/>
      <c r="D47" s="239">
        <v>16750</v>
      </c>
      <c r="E47" s="239">
        <v>16750</v>
      </c>
      <c r="F47" s="239">
        <v>0</v>
      </c>
      <c r="G47" s="239">
        <v>0</v>
      </c>
      <c r="H47" s="239">
        <v>0</v>
      </c>
      <c r="I47" s="239">
        <v>0</v>
      </c>
      <c r="J47" s="239">
        <v>0</v>
      </c>
      <c r="K47" s="239">
        <v>0</v>
      </c>
      <c r="L47" s="239">
        <v>0</v>
      </c>
      <c r="M47" s="239">
        <v>0</v>
      </c>
      <c r="N47" s="239">
        <v>350</v>
      </c>
      <c r="O47" s="239">
        <v>0</v>
      </c>
      <c r="P47" s="239">
        <v>16400</v>
      </c>
      <c r="Q47" s="239">
        <v>0</v>
      </c>
      <c r="R47" s="239">
        <v>0</v>
      </c>
      <c r="S47" s="239">
        <v>0</v>
      </c>
      <c r="T47" s="239">
        <v>0</v>
      </c>
      <c r="U47" s="39"/>
    </row>
    <row r="48" spans="1:21" s="40" customFormat="1" ht="15.75">
      <c r="A48" s="36">
        <v>39</v>
      </c>
      <c r="B48" s="37" t="s">
        <v>182</v>
      </c>
      <c r="C48" s="41"/>
      <c r="D48" s="239">
        <v>50600</v>
      </c>
      <c r="E48" s="239">
        <v>50600</v>
      </c>
      <c r="F48" s="239">
        <v>0</v>
      </c>
      <c r="G48" s="239">
        <v>0</v>
      </c>
      <c r="H48" s="239">
        <v>4064</v>
      </c>
      <c r="I48" s="239">
        <v>4064</v>
      </c>
      <c r="J48" s="239">
        <v>0</v>
      </c>
      <c r="K48" s="239">
        <v>0</v>
      </c>
      <c r="L48" s="239">
        <v>0</v>
      </c>
      <c r="M48" s="239">
        <v>0</v>
      </c>
      <c r="N48" s="239">
        <v>0</v>
      </c>
      <c r="O48" s="239">
        <v>0</v>
      </c>
      <c r="P48" s="239">
        <v>46536</v>
      </c>
      <c r="Q48" s="239">
        <v>0</v>
      </c>
      <c r="R48" s="239">
        <v>0</v>
      </c>
      <c r="S48" s="239">
        <v>0</v>
      </c>
      <c r="T48" s="239">
        <v>0</v>
      </c>
      <c r="U48" s="39"/>
    </row>
    <row r="49" spans="1:21" s="40" customFormat="1" ht="16.5" customHeight="1">
      <c r="A49" s="36">
        <v>40</v>
      </c>
      <c r="B49" s="37" t="s">
        <v>188</v>
      </c>
      <c r="C49" s="41"/>
      <c r="D49" s="239">
        <v>31026</v>
      </c>
      <c r="E49" s="239">
        <v>17180</v>
      </c>
      <c r="F49" s="239">
        <v>0</v>
      </c>
      <c r="G49" s="239">
        <v>0</v>
      </c>
      <c r="H49" s="239">
        <v>0</v>
      </c>
      <c r="I49" s="239">
        <v>0</v>
      </c>
      <c r="J49" s="239">
        <v>0</v>
      </c>
      <c r="K49" s="239">
        <v>0</v>
      </c>
      <c r="L49" s="239">
        <v>0</v>
      </c>
      <c r="M49" s="239">
        <v>0</v>
      </c>
      <c r="N49" s="239">
        <v>0</v>
      </c>
      <c r="O49" s="239">
        <v>400</v>
      </c>
      <c r="P49" s="239">
        <v>0</v>
      </c>
      <c r="Q49" s="239">
        <v>16780</v>
      </c>
      <c r="R49" s="239">
        <v>0</v>
      </c>
      <c r="S49" s="239">
        <v>0</v>
      </c>
      <c r="T49" s="239">
        <v>13846</v>
      </c>
      <c r="U49" s="39"/>
    </row>
    <row r="50" spans="1:21" s="40" customFormat="1" ht="16.5" customHeight="1">
      <c r="A50" s="36">
        <v>41</v>
      </c>
      <c r="B50" s="37" t="s">
        <v>257</v>
      </c>
      <c r="C50" s="41"/>
      <c r="D50" s="239">
        <v>480</v>
      </c>
      <c r="E50" s="239">
        <v>480</v>
      </c>
      <c r="F50" s="239">
        <v>0</v>
      </c>
      <c r="G50" s="239">
        <v>0</v>
      </c>
      <c r="H50" s="239">
        <v>0</v>
      </c>
      <c r="I50" s="239">
        <v>0</v>
      </c>
      <c r="J50" s="239">
        <v>0</v>
      </c>
      <c r="K50" s="239">
        <v>0</v>
      </c>
      <c r="L50" s="239">
        <v>0</v>
      </c>
      <c r="M50" s="239">
        <v>0</v>
      </c>
      <c r="N50" s="239">
        <v>480</v>
      </c>
      <c r="O50" s="239">
        <v>0</v>
      </c>
      <c r="P50" s="239">
        <v>0</v>
      </c>
      <c r="Q50" s="239">
        <v>0</v>
      </c>
      <c r="R50" s="239">
        <v>0</v>
      </c>
      <c r="S50" s="239">
        <v>0</v>
      </c>
      <c r="T50" s="239">
        <v>0</v>
      </c>
      <c r="U50" s="39"/>
    </row>
    <row r="51" spans="1:21" s="40" customFormat="1" ht="15.75">
      <c r="A51" s="36">
        <v>42</v>
      </c>
      <c r="B51" s="37" t="s">
        <v>183</v>
      </c>
      <c r="C51" s="41"/>
      <c r="D51" s="239">
        <v>404012</v>
      </c>
      <c r="E51" s="239">
        <v>373296</v>
      </c>
      <c r="F51" s="239">
        <v>0</v>
      </c>
      <c r="G51" s="239">
        <v>0</v>
      </c>
      <c r="H51" s="239">
        <v>0</v>
      </c>
      <c r="I51" s="239">
        <v>0</v>
      </c>
      <c r="J51" s="239">
        <v>373296</v>
      </c>
      <c r="K51" s="239">
        <v>0</v>
      </c>
      <c r="L51" s="239">
        <v>0</v>
      </c>
      <c r="M51" s="239">
        <v>0</v>
      </c>
      <c r="N51" s="239">
        <v>0</v>
      </c>
      <c r="O51" s="239">
        <v>0</v>
      </c>
      <c r="P51" s="239">
        <v>0</v>
      </c>
      <c r="Q51" s="239">
        <v>0</v>
      </c>
      <c r="R51" s="239">
        <v>0</v>
      </c>
      <c r="S51" s="239">
        <v>0</v>
      </c>
      <c r="T51" s="239">
        <v>30716</v>
      </c>
      <c r="U51" s="39"/>
    </row>
    <row r="52" spans="1:21" s="40" customFormat="1" ht="33.75" customHeight="1">
      <c r="A52" s="36">
        <v>43</v>
      </c>
      <c r="B52" s="45" t="s">
        <v>255</v>
      </c>
      <c r="C52" s="41"/>
      <c r="D52" s="239">
        <v>46570</v>
      </c>
      <c r="E52" s="239">
        <v>46570</v>
      </c>
      <c r="F52" s="239">
        <v>0</v>
      </c>
      <c r="G52" s="239">
        <v>0</v>
      </c>
      <c r="H52" s="239">
        <v>0</v>
      </c>
      <c r="I52" s="239">
        <v>0</v>
      </c>
      <c r="J52" s="239">
        <v>0</v>
      </c>
      <c r="K52" s="239">
        <v>0</v>
      </c>
      <c r="L52" s="239">
        <v>0</v>
      </c>
      <c r="M52" s="239">
        <v>0</v>
      </c>
      <c r="N52" s="239">
        <v>46570</v>
      </c>
      <c r="O52" s="239">
        <v>0</v>
      </c>
      <c r="P52" s="239">
        <v>0</v>
      </c>
      <c r="Q52" s="239">
        <v>0</v>
      </c>
      <c r="R52" s="239">
        <v>0</v>
      </c>
      <c r="S52" s="239">
        <v>0</v>
      </c>
      <c r="T52" s="239">
        <v>0</v>
      </c>
      <c r="U52" s="39"/>
    </row>
    <row r="53" spans="1:21" s="40" customFormat="1" ht="15.75">
      <c r="A53" s="36">
        <v>44</v>
      </c>
      <c r="B53" s="44" t="s">
        <v>191</v>
      </c>
      <c r="C53" s="41"/>
      <c r="D53" s="239">
        <v>81000</v>
      </c>
      <c r="E53" s="239">
        <v>0</v>
      </c>
      <c r="F53" s="239">
        <v>0</v>
      </c>
      <c r="G53" s="239">
        <v>0</v>
      </c>
      <c r="H53" s="239">
        <v>0</v>
      </c>
      <c r="I53" s="239">
        <v>0</v>
      </c>
      <c r="J53" s="239">
        <v>0</v>
      </c>
      <c r="K53" s="239">
        <v>0</v>
      </c>
      <c r="L53" s="239">
        <v>0</v>
      </c>
      <c r="M53" s="239">
        <v>0</v>
      </c>
      <c r="N53" s="239">
        <v>0</v>
      </c>
      <c r="O53" s="239">
        <v>0</v>
      </c>
      <c r="P53" s="239">
        <v>0</v>
      </c>
      <c r="Q53" s="239">
        <v>0</v>
      </c>
      <c r="R53" s="239">
        <v>0</v>
      </c>
      <c r="S53" s="239">
        <v>81000</v>
      </c>
      <c r="T53" s="239">
        <v>0</v>
      </c>
      <c r="U53" s="39"/>
    </row>
    <row r="54" spans="1:21" s="59" customFormat="1" ht="31.5">
      <c r="A54" s="42" t="s">
        <v>38</v>
      </c>
      <c r="B54" s="60" t="s">
        <v>210</v>
      </c>
      <c r="C54" s="57"/>
      <c r="D54" s="240">
        <v>7000</v>
      </c>
      <c r="E54" s="240">
        <v>0</v>
      </c>
      <c r="F54" s="240">
        <v>0</v>
      </c>
      <c r="G54" s="240">
        <v>0</v>
      </c>
      <c r="H54" s="240">
        <v>0</v>
      </c>
      <c r="I54" s="239">
        <v>0</v>
      </c>
      <c r="J54" s="240">
        <v>0</v>
      </c>
      <c r="K54" s="240">
        <v>0</v>
      </c>
      <c r="L54" s="240">
        <v>0</v>
      </c>
      <c r="M54" s="240">
        <v>0</v>
      </c>
      <c r="N54" s="240">
        <v>0</v>
      </c>
      <c r="O54" s="240">
        <v>0</v>
      </c>
      <c r="P54" s="240">
        <v>0</v>
      </c>
      <c r="Q54" s="240">
        <v>0</v>
      </c>
      <c r="R54" s="240">
        <v>0</v>
      </c>
      <c r="S54" s="240">
        <v>7000</v>
      </c>
      <c r="T54" s="240">
        <v>0</v>
      </c>
      <c r="U54" s="58"/>
    </row>
    <row r="55" spans="1:21" s="59" customFormat="1" ht="31.5">
      <c r="A55" s="42" t="s">
        <v>38</v>
      </c>
      <c r="B55" s="60" t="s">
        <v>242</v>
      </c>
      <c r="C55" s="57"/>
      <c r="D55" s="240">
        <v>7000</v>
      </c>
      <c r="E55" s="240">
        <v>0</v>
      </c>
      <c r="F55" s="240">
        <v>0</v>
      </c>
      <c r="G55" s="240">
        <v>0</v>
      </c>
      <c r="H55" s="240">
        <v>0</v>
      </c>
      <c r="I55" s="239">
        <v>0</v>
      </c>
      <c r="J55" s="240">
        <v>0</v>
      </c>
      <c r="K55" s="240">
        <v>0</v>
      </c>
      <c r="L55" s="240">
        <v>0</v>
      </c>
      <c r="M55" s="240">
        <v>0</v>
      </c>
      <c r="N55" s="240">
        <v>0</v>
      </c>
      <c r="O55" s="240">
        <v>0</v>
      </c>
      <c r="P55" s="240">
        <v>0</v>
      </c>
      <c r="Q55" s="240">
        <v>0</v>
      </c>
      <c r="R55" s="240">
        <v>0</v>
      </c>
      <c r="S55" s="240">
        <v>7000</v>
      </c>
      <c r="T55" s="240">
        <v>0</v>
      </c>
      <c r="U55" s="58"/>
    </row>
    <row r="56" spans="1:21" s="59" customFormat="1" ht="47.25">
      <c r="A56" s="42" t="s">
        <v>38</v>
      </c>
      <c r="B56" s="60" t="s">
        <v>252</v>
      </c>
      <c r="C56" s="57"/>
      <c r="D56" s="240">
        <v>7000</v>
      </c>
      <c r="E56" s="240">
        <v>0</v>
      </c>
      <c r="F56" s="240">
        <v>0</v>
      </c>
      <c r="G56" s="240">
        <v>0</v>
      </c>
      <c r="H56" s="240">
        <v>0</v>
      </c>
      <c r="I56" s="239">
        <v>0</v>
      </c>
      <c r="J56" s="240">
        <v>0</v>
      </c>
      <c r="K56" s="240">
        <v>0</v>
      </c>
      <c r="L56" s="240">
        <v>0</v>
      </c>
      <c r="M56" s="240">
        <v>0</v>
      </c>
      <c r="N56" s="240">
        <v>0</v>
      </c>
      <c r="O56" s="240">
        <v>0</v>
      </c>
      <c r="P56" s="240">
        <v>0</v>
      </c>
      <c r="Q56" s="240">
        <v>0</v>
      </c>
      <c r="R56" s="240">
        <v>0</v>
      </c>
      <c r="S56" s="240">
        <v>7000</v>
      </c>
      <c r="T56" s="240">
        <v>0</v>
      </c>
      <c r="U56" s="58"/>
    </row>
    <row r="57" spans="1:21" s="59" customFormat="1" ht="31.5">
      <c r="A57" s="42" t="s">
        <v>38</v>
      </c>
      <c r="B57" s="60" t="s">
        <v>211</v>
      </c>
      <c r="C57" s="57"/>
      <c r="D57" s="240">
        <v>60000</v>
      </c>
      <c r="E57" s="240">
        <v>0</v>
      </c>
      <c r="F57" s="240">
        <v>0</v>
      </c>
      <c r="G57" s="240">
        <v>0</v>
      </c>
      <c r="H57" s="240">
        <v>0</v>
      </c>
      <c r="I57" s="239">
        <v>0</v>
      </c>
      <c r="J57" s="240">
        <v>0</v>
      </c>
      <c r="K57" s="240">
        <v>0</v>
      </c>
      <c r="L57" s="240">
        <v>0</v>
      </c>
      <c r="M57" s="240">
        <v>0</v>
      </c>
      <c r="N57" s="240">
        <v>0</v>
      </c>
      <c r="O57" s="240">
        <v>0</v>
      </c>
      <c r="P57" s="240">
        <v>0</v>
      </c>
      <c r="Q57" s="240">
        <v>0</v>
      </c>
      <c r="R57" s="240">
        <v>0</v>
      </c>
      <c r="S57" s="240">
        <v>60000</v>
      </c>
      <c r="T57" s="240">
        <v>0</v>
      </c>
      <c r="U57" s="58"/>
    </row>
    <row r="58" spans="1:21" s="40" customFormat="1" ht="31.5">
      <c r="A58" s="36">
        <v>45</v>
      </c>
      <c r="B58" s="45" t="s">
        <v>192</v>
      </c>
      <c r="C58" s="41"/>
      <c r="D58" s="239">
        <v>17200</v>
      </c>
      <c r="E58" s="239">
        <v>17200</v>
      </c>
      <c r="F58" s="239">
        <v>0</v>
      </c>
      <c r="G58" s="239">
        <v>0</v>
      </c>
      <c r="H58" s="239">
        <v>0</v>
      </c>
      <c r="I58" s="239">
        <v>0</v>
      </c>
      <c r="J58" s="239">
        <v>17200</v>
      </c>
      <c r="K58" s="239">
        <v>0</v>
      </c>
      <c r="L58" s="239">
        <v>0</v>
      </c>
      <c r="M58" s="239">
        <v>0</v>
      </c>
      <c r="N58" s="239">
        <v>0</v>
      </c>
      <c r="O58" s="239">
        <v>0</v>
      </c>
      <c r="P58" s="239">
        <v>0</v>
      </c>
      <c r="Q58" s="239">
        <v>0</v>
      </c>
      <c r="R58" s="239">
        <v>0</v>
      </c>
      <c r="S58" s="241">
        <v>0</v>
      </c>
      <c r="T58" s="241">
        <v>0</v>
      </c>
      <c r="U58" s="39"/>
    </row>
    <row r="59" spans="1:21" s="40" customFormat="1" ht="31.5">
      <c r="A59" s="36">
        <v>46</v>
      </c>
      <c r="B59" s="43" t="s">
        <v>253</v>
      </c>
      <c r="C59" s="41"/>
      <c r="D59" s="239">
        <v>500</v>
      </c>
      <c r="E59" s="239">
        <v>500</v>
      </c>
      <c r="F59" s="239">
        <v>0</v>
      </c>
      <c r="G59" s="239">
        <v>0</v>
      </c>
      <c r="H59" s="239">
        <v>0</v>
      </c>
      <c r="I59" s="239">
        <v>0</v>
      </c>
      <c r="J59" s="239">
        <v>0</v>
      </c>
      <c r="K59" s="239">
        <v>0</v>
      </c>
      <c r="L59" s="239">
        <v>0</v>
      </c>
      <c r="M59" s="239">
        <v>500</v>
      </c>
      <c r="N59" s="239">
        <v>0</v>
      </c>
      <c r="O59" s="239">
        <v>0</v>
      </c>
      <c r="P59" s="239">
        <v>0</v>
      </c>
      <c r="Q59" s="239">
        <v>0</v>
      </c>
      <c r="R59" s="239">
        <v>0</v>
      </c>
      <c r="S59" s="239">
        <v>0</v>
      </c>
      <c r="T59" s="239">
        <v>0</v>
      </c>
      <c r="U59" s="39"/>
    </row>
    <row r="60" spans="1:21" s="40" customFormat="1" ht="15.75">
      <c r="A60" s="36">
        <v>47</v>
      </c>
      <c r="B60" s="43" t="s">
        <v>193</v>
      </c>
      <c r="C60" s="41"/>
      <c r="D60" s="239">
        <v>300</v>
      </c>
      <c r="E60" s="239">
        <v>300</v>
      </c>
      <c r="F60" s="239">
        <v>0</v>
      </c>
      <c r="G60" s="239">
        <v>300</v>
      </c>
      <c r="H60" s="239">
        <v>0</v>
      </c>
      <c r="I60" s="239">
        <v>300</v>
      </c>
      <c r="J60" s="239">
        <v>0</v>
      </c>
      <c r="K60" s="239">
        <v>0</v>
      </c>
      <c r="L60" s="239">
        <v>0</v>
      </c>
      <c r="M60" s="239">
        <v>0</v>
      </c>
      <c r="N60" s="239">
        <v>0</v>
      </c>
      <c r="O60" s="239">
        <v>0</v>
      </c>
      <c r="P60" s="239">
        <v>0</v>
      </c>
      <c r="Q60" s="239">
        <v>0</v>
      </c>
      <c r="R60" s="239">
        <v>0</v>
      </c>
      <c r="S60" s="239">
        <v>0</v>
      </c>
      <c r="T60" s="239">
        <v>0</v>
      </c>
      <c r="U60" s="39"/>
    </row>
    <row r="61" spans="1:21" s="40" customFormat="1" ht="31.5">
      <c r="A61" s="36">
        <v>48</v>
      </c>
      <c r="B61" s="44" t="s">
        <v>254</v>
      </c>
      <c r="C61" s="41"/>
      <c r="D61" s="239">
        <v>300</v>
      </c>
      <c r="E61" s="239">
        <v>300</v>
      </c>
      <c r="F61" s="239">
        <v>0</v>
      </c>
      <c r="G61" s="239">
        <v>0</v>
      </c>
      <c r="H61" s="239">
        <v>0</v>
      </c>
      <c r="I61" s="239">
        <v>0</v>
      </c>
      <c r="J61" s="239">
        <v>0</v>
      </c>
      <c r="K61" s="239">
        <v>0</v>
      </c>
      <c r="L61" s="239">
        <v>0</v>
      </c>
      <c r="M61" s="239">
        <v>0</v>
      </c>
      <c r="N61" s="239">
        <v>0</v>
      </c>
      <c r="O61" s="239">
        <v>0</v>
      </c>
      <c r="P61" s="239">
        <v>0</v>
      </c>
      <c r="Q61" s="239">
        <v>300</v>
      </c>
      <c r="R61" s="239">
        <v>0</v>
      </c>
      <c r="S61" s="239">
        <v>0</v>
      </c>
      <c r="T61" s="239">
        <v>0</v>
      </c>
      <c r="U61" s="39"/>
    </row>
    <row r="62" spans="1:21" s="40" customFormat="1" ht="15.75">
      <c r="A62" s="36">
        <v>49</v>
      </c>
      <c r="B62" s="69" t="s">
        <v>280</v>
      </c>
      <c r="C62" s="41"/>
      <c r="D62" s="239">
        <v>24311.439574479999</v>
      </c>
      <c r="E62" s="239">
        <v>24311.439574479999</v>
      </c>
      <c r="F62" s="239">
        <v>19001.139574479999</v>
      </c>
      <c r="G62" s="239">
        <v>0</v>
      </c>
      <c r="H62" s="239">
        <v>0</v>
      </c>
      <c r="I62" s="239">
        <v>0</v>
      </c>
      <c r="J62" s="239">
        <v>0</v>
      </c>
      <c r="K62" s="239">
        <v>0</v>
      </c>
      <c r="L62" s="239">
        <v>0</v>
      </c>
      <c r="M62" s="239">
        <v>0</v>
      </c>
      <c r="N62" s="239">
        <v>2125.1999999999998</v>
      </c>
      <c r="O62" s="239">
        <v>60</v>
      </c>
      <c r="P62" s="239">
        <v>0</v>
      </c>
      <c r="Q62" s="239">
        <v>0</v>
      </c>
      <c r="R62" s="239">
        <v>3125.1</v>
      </c>
      <c r="S62" s="239">
        <v>0</v>
      </c>
      <c r="T62" s="239">
        <v>0</v>
      </c>
      <c r="U62" s="39"/>
    </row>
    <row r="63" spans="1:21" s="40" customFormat="1" ht="31.5">
      <c r="A63" s="36" t="s">
        <v>293</v>
      </c>
      <c r="B63" s="72" t="s">
        <v>212</v>
      </c>
      <c r="C63" s="41"/>
      <c r="D63" s="239">
        <v>21186.33957448</v>
      </c>
      <c r="E63" s="239">
        <v>21186.33957448</v>
      </c>
      <c r="F63" s="239">
        <v>19001.139574479999</v>
      </c>
      <c r="G63" s="239">
        <v>0</v>
      </c>
      <c r="H63" s="239">
        <v>0</v>
      </c>
      <c r="I63" s="239">
        <v>0</v>
      </c>
      <c r="J63" s="239">
        <v>0</v>
      </c>
      <c r="K63" s="239">
        <v>0</v>
      </c>
      <c r="L63" s="239">
        <v>0</v>
      </c>
      <c r="M63" s="239">
        <v>0</v>
      </c>
      <c r="N63" s="239">
        <v>2125.1999999999998</v>
      </c>
      <c r="O63" s="239">
        <v>60</v>
      </c>
      <c r="P63" s="239">
        <v>0</v>
      </c>
      <c r="Q63" s="239">
        <v>0</v>
      </c>
      <c r="R63" s="239">
        <v>0</v>
      </c>
      <c r="S63" s="239">
        <v>0</v>
      </c>
      <c r="T63" s="239">
        <v>0</v>
      </c>
      <c r="U63" s="39"/>
    </row>
    <row r="64" spans="1:21" s="59" customFormat="1" ht="21.75" customHeight="1">
      <c r="A64" s="42">
        <v>1</v>
      </c>
      <c r="B64" s="62" t="s">
        <v>213</v>
      </c>
      <c r="C64" s="64" t="s">
        <v>212</v>
      </c>
      <c r="D64" s="240">
        <v>2701.2055920000003</v>
      </c>
      <c r="E64" s="240">
        <v>2701.2055920000003</v>
      </c>
      <c r="F64" s="240">
        <v>2701.2055920000003</v>
      </c>
      <c r="G64" s="240">
        <v>0</v>
      </c>
      <c r="H64" s="240">
        <v>0</v>
      </c>
      <c r="I64" s="240">
        <v>0</v>
      </c>
      <c r="J64" s="240">
        <v>0</v>
      </c>
      <c r="K64" s="240">
        <v>0</v>
      </c>
      <c r="L64" s="240">
        <v>0</v>
      </c>
      <c r="M64" s="240">
        <v>0</v>
      </c>
      <c r="N64" s="240">
        <v>0</v>
      </c>
      <c r="O64" s="240">
        <v>0</v>
      </c>
      <c r="P64" s="240">
        <v>0</v>
      </c>
      <c r="Q64" s="240">
        <v>0</v>
      </c>
      <c r="R64" s="240">
        <v>0</v>
      </c>
      <c r="S64" s="240">
        <v>0</v>
      </c>
      <c r="T64" s="240">
        <v>0</v>
      </c>
      <c r="U64" s="58"/>
    </row>
    <row r="65" spans="1:21" s="59" customFormat="1" ht="21.75" customHeight="1">
      <c r="A65" s="61">
        <v>2</v>
      </c>
      <c r="B65" s="62" t="s">
        <v>214</v>
      </c>
      <c r="C65" s="62" t="s">
        <v>213</v>
      </c>
      <c r="D65" s="240">
        <v>1015.4384220000001</v>
      </c>
      <c r="E65" s="240">
        <v>1015.4384220000001</v>
      </c>
      <c r="F65" s="240">
        <v>1015.4384220000001</v>
      </c>
      <c r="G65" s="240">
        <v>0</v>
      </c>
      <c r="H65" s="240">
        <v>0</v>
      </c>
      <c r="I65" s="240">
        <v>0</v>
      </c>
      <c r="J65" s="240">
        <v>0</v>
      </c>
      <c r="K65" s="240">
        <v>0</v>
      </c>
      <c r="L65" s="240">
        <v>0</v>
      </c>
      <c r="M65" s="240">
        <v>0</v>
      </c>
      <c r="N65" s="240">
        <v>0</v>
      </c>
      <c r="O65" s="240">
        <v>0</v>
      </c>
      <c r="P65" s="240">
        <v>0</v>
      </c>
      <c r="Q65" s="240">
        <v>0</v>
      </c>
      <c r="R65" s="240">
        <v>0</v>
      </c>
      <c r="S65" s="240">
        <v>0</v>
      </c>
      <c r="T65" s="240">
        <v>0</v>
      </c>
      <c r="U65" s="58"/>
    </row>
    <row r="66" spans="1:21" s="59" customFormat="1" ht="21.75" customHeight="1">
      <c r="A66" s="42">
        <v>3</v>
      </c>
      <c r="B66" s="62" t="s">
        <v>215</v>
      </c>
      <c r="C66" s="62" t="s">
        <v>214</v>
      </c>
      <c r="D66" s="240">
        <v>839.87752399999999</v>
      </c>
      <c r="E66" s="240">
        <v>839.87752399999999</v>
      </c>
      <c r="F66" s="240">
        <v>839.87752399999999</v>
      </c>
      <c r="G66" s="240">
        <v>0</v>
      </c>
      <c r="H66" s="240">
        <v>0</v>
      </c>
      <c r="I66" s="240">
        <v>0</v>
      </c>
      <c r="J66" s="240">
        <v>0</v>
      </c>
      <c r="K66" s="240">
        <v>0</v>
      </c>
      <c r="L66" s="240">
        <v>0</v>
      </c>
      <c r="M66" s="240">
        <v>0</v>
      </c>
      <c r="N66" s="240">
        <v>0</v>
      </c>
      <c r="O66" s="240">
        <v>0</v>
      </c>
      <c r="P66" s="240">
        <v>0</v>
      </c>
      <c r="Q66" s="240">
        <v>0</v>
      </c>
      <c r="R66" s="240">
        <v>0</v>
      </c>
      <c r="S66" s="240">
        <v>0</v>
      </c>
      <c r="T66" s="240">
        <v>0</v>
      </c>
      <c r="U66" s="58"/>
    </row>
    <row r="67" spans="1:21" s="59" customFormat="1" ht="21.75" customHeight="1">
      <c r="A67" s="61">
        <v>4</v>
      </c>
      <c r="B67" s="62" t="s">
        <v>288</v>
      </c>
      <c r="C67" s="62" t="s">
        <v>215</v>
      </c>
      <c r="D67" s="240">
        <v>1559.260908</v>
      </c>
      <c r="E67" s="240">
        <v>1559.260908</v>
      </c>
      <c r="F67" s="240">
        <v>1559.260908</v>
      </c>
      <c r="G67" s="240">
        <v>0</v>
      </c>
      <c r="H67" s="240">
        <v>0</v>
      </c>
      <c r="I67" s="240">
        <v>0</v>
      </c>
      <c r="J67" s="240">
        <v>0</v>
      </c>
      <c r="K67" s="240">
        <v>0</v>
      </c>
      <c r="L67" s="240">
        <v>0</v>
      </c>
      <c r="M67" s="240">
        <v>0</v>
      </c>
      <c r="N67" s="240">
        <v>0</v>
      </c>
      <c r="O67" s="240">
        <v>0</v>
      </c>
      <c r="P67" s="240">
        <v>0</v>
      </c>
      <c r="Q67" s="240">
        <v>0</v>
      </c>
      <c r="R67" s="240">
        <v>0</v>
      </c>
      <c r="S67" s="240">
        <v>0</v>
      </c>
      <c r="T67" s="240">
        <v>0</v>
      </c>
      <c r="U67" s="58"/>
    </row>
    <row r="68" spans="1:21" s="59" customFormat="1" ht="34.5" customHeight="1">
      <c r="A68" s="42">
        <v>5</v>
      </c>
      <c r="B68" s="62" t="s">
        <v>217</v>
      </c>
      <c r="C68" s="62" t="s">
        <v>216</v>
      </c>
      <c r="D68" s="240">
        <v>1717.6737479999999</v>
      </c>
      <c r="E68" s="240">
        <v>1717.6737479999999</v>
      </c>
      <c r="F68" s="240">
        <v>1697.6737479999999</v>
      </c>
      <c r="G68" s="240">
        <v>0</v>
      </c>
      <c r="H68" s="240">
        <v>0</v>
      </c>
      <c r="I68" s="240">
        <v>0</v>
      </c>
      <c r="J68" s="240">
        <v>0</v>
      </c>
      <c r="K68" s="240">
        <v>0</v>
      </c>
      <c r="L68" s="240">
        <v>0</v>
      </c>
      <c r="M68" s="240">
        <v>0</v>
      </c>
      <c r="N68" s="240">
        <v>0</v>
      </c>
      <c r="O68" s="240">
        <v>20</v>
      </c>
      <c r="P68" s="240">
        <v>0</v>
      </c>
      <c r="Q68" s="240">
        <v>0</v>
      </c>
      <c r="R68" s="240">
        <v>0</v>
      </c>
      <c r="S68" s="240">
        <v>0</v>
      </c>
      <c r="T68" s="240">
        <v>0</v>
      </c>
      <c r="U68" s="58"/>
    </row>
    <row r="69" spans="1:21" s="59" customFormat="1" ht="30.75" customHeight="1">
      <c r="A69" s="61">
        <v>6</v>
      </c>
      <c r="B69" s="62" t="s">
        <v>218</v>
      </c>
      <c r="C69" s="62" t="s">
        <v>217</v>
      </c>
      <c r="D69" s="240">
        <v>618.56762800000001</v>
      </c>
      <c r="E69" s="240">
        <v>618.56762800000001</v>
      </c>
      <c r="F69" s="240">
        <v>618.56762800000001</v>
      </c>
      <c r="G69" s="240">
        <v>0</v>
      </c>
      <c r="H69" s="240">
        <v>0</v>
      </c>
      <c r="I69" s="240">
        <v>0</v>
      </c>
      <c r="J69" s="240">
        <v>0</v>
      </c>
      <c r="K69" s="240">
        <v>0</v>
      </c>
      <c r="L69" s="240">
        <v>0</v>
      </c>
      <c r="M69" s="240">
        <v>0</v>
      </c>
      <c r="N69" s="240">
        <v>0</v>
      </c>
      <c r="O69" s="240">
        <v>0</v>
      </c>
      <c r="P69" s="240">
        <v>0</v>
      </c>
      <c r="Q69" s="240">
        <v>0</v>
      </c>
      <c r="R69" s="240">
        <v>0</v>
      </c>
      <c r="S69" s="240">
        <v>0</v>
      </c>
      <c r="T69" s="240">
        <v>0</v>
      </c>
      <c r="U69" s="58"/>
    </row>
    <row r="70" spans="1:21" s="59" customFormat="1" ht="24.75" customHeight="1">
      <c r="A70" s="42">
        <v>7</v>
      </c>
      <c r="B70" s="62" t="s">
        <v>219</v>
      </c>
      <c r="C70" s="62" t="s">
        <v>218</v>
      </c>
      <c r="D70" s="240">
        <v>479.063942</v>
      </c>
      <c r="E70" s="240">
        <v>479.063942</v>
      </c>
      <c r="F70" s="240">
        <v>479.063942</v>
      </c>
      <c r="G70" s="240">
        <v>0</v>
      </c>
      <c r="H70" s="240">
        <v>0</v>
      </c>
      <c r="I70" s="240">
        <v>0</v>
      </c>
      <c r="J70" s="240">
        <v>0</v>
      </c>
      <c r="K70" s="240">
        <v>0</v>
      </c>
      <c r="L70" s="240">
        <v>0</v>
      </c>
      <c r="M70" s="240">
        <v>0</v>
      </c>
      <c r="N70" s="240">
        <v>0</v>
      </c>
      <c r="O70" s="240">
        <v>0</v>
      </c>
      <c r="P70" s="240">
        <v>0</v>
      </c>
      <c r="Q70" s="240">
        <v>0</v>
      </c>
      <c r="R70" s="240">
        <v>0</v>
      </c>
      <c r="S70" s="240">
        <v>0</v>
      </c>
      <c r="T70" s="240">
        <v>0</v>
      </c>
      <c r="U70" s="58"/>
    </row>
    <row r="71" spans="1:21" s="59" customFormat="1" ht="21.75" customHeight="1">
      <c r="A71" s="61">
        <v>8</v>
      </c>
      <c r="B71" s="62" t="s">
        <v>220</v>
      </c>
      <c r="C71" s="62" t="s">
        <v>219</v>
      </c>
      <c r="D71" s="240">
        <v>788.70030799999995</v>
      </c>
      <c r="E71" s="240">
        <v>788.70030799999995</v>
      </c>
      <c r="F71" s="240">
        <v>788.70030799999995</v>
      </c>
      <c r="G71" s="240">
        <v>0</v>
      </c>
      <c r="H71" s="240">
        <v>0</v>
      </c>
      <c r="I71" s="240">
        <v>0</v>
      </c>
      <c r="J71" s="240">
        <v>0</v>
      </c>
      <c r="K71" s="240">
        <v>0</v>
      </c>
      <c r="L71" s="240">
        <v>0</v>
      </c>
      <c r="M71" s="240">
        <v>0</v>
      </c>
      <c r="N71" s="240">
        <v>0</v>
      </c>
      <c r="O71" s="240">
        <v>0</v>
      </c>
      <c r="P71" s="240">
        <v>0</v>
      </c>
      <c r="Q71" s="240">
        <v>0</v>
      </c>
      <c r="R71" s="240">
        <v>0</v>
      </c>
      <c r="S71" s="240">
        <v>0</v>
      </c>
      <c r="T71" s="240">
        <v>0</v>
      </c>
      <c r="U71" s="58"/>
    </row>
    <row r="72" spans="1:21" s="59" customFormat="1" ht="21.75" customHeight="1">
      <c r="A72" s="42">
        <v>9</v>
      </c>
      <c r="B72" s="62" t="s">
        <v>221</v>
      </c>
      <c r="C72" s="62" t="s">
        <v>220</v>
      </c>
      <c r="D72" s="240">
        <v>1514.5369186400001</v>
      </c>
      <c r="E72" s="240">
        <v>1514.5369186400001</v>
      </c>
      <c r="F72" s="240">
        <v>1514.5369186400001</v>
      </c>
      <c r="G72" s="240">
        <v>0</v>
      </c>
      <c r="H72" s="240">
        <v>0</v>
      </c>
      <c r="I72" s="240">
        <v>0</v>
      </c>
      <c r="J72" s="240">
        <v>0</v>
      </c>
      <c r="K72" s="240">
        <v>0</v>
      </c>
      <c r="L72" s="240">
        <v>0</v>
      </c>
      <c r="M72" s="240">
        <v>0</v>
      </c>
      <c r="N72" s="240">
        <v>0</v>
      </c>
      <c r="O72" s="240">
        <v>0</v>
      </c>
      <c r="P72" s="240">
        <v>0</v>
      </c>
      <c r="Q72" s="240">
        <v>0</v>
      </c>
      <c r="R72" s="240">
        <v>0</v>
      </c>
      <c r="S72" s="240">
        <v>0</v>
      </c>
      <c r="T72" s="240">
        <v>0</v>
      </c>
      <c r="U72" s="58"/>
    </row>
    <row r="73" spans="1:21" s="59" customFormat="1" ht="47.25">
      <c r="A73" s="61">
        <v>10</v>
      </c>
      <c r="B73" s="62" t="s">
        <v>222</v>
      </c>
      <c r="C73" s="62" t="s">
        <v>221</v>
      </c>
      <c r="D73" s="240">
        <v>1417.6652199999999</v>
      </c>
      <c r="E73" s="240">
        <v>1417.6652199999999</v>
      </c>
      <c r="F73" s="240">
        <v>1417.6652199999999</v>
      </c>
      <c r="G73" s="240">
        <v>0</v>
      </c>
      <c r="H73" s="240">
        <v>0</v>
      </c>
      <c r="I73" s="240">
        <v>0</v>
      </c>
      <c r="J73" s="240">
        <v>0</v>
      </c>
      <c r="K73" s="240">
        <v>0</v>
      </c>
      <c r="L73" s="240">
        <v>0</v>
      </c>
      <c r="M73" s="240">
        <v>0</v>
      </c>
      <c r="N73" s="240">
        <v>0</v>
      </c>
      <c r="O73" s="240">
        <v>0</v>
      </c>
      <c r="P73" s="240">
        <v>0</v>
      </c>
      <c r="Q73" s="240">
        <v>0</v>
      </c>
      <c r="R73" s="240">
        <v>0</v>
      </c>
      <c r="S73" s="240">
        <v>0</v>
      </c>
      <c r="T73" s="240">
        <v>0</v>
      </c>
      <c r="U73" s="58"/>
    </row>
    <row r="74" spans="1:21" s="59" customFormat="1" ht="33" customHeight="1">
      <c r="A74" s="42">
        <v>11</v>
      </c>
      <c r="B74" s="62" t="s">
        <v>223</v>
      </c>
      <c r="C74" s="62" t="s">
        <v>222</v>
      </c>
      <c r="D74" s="240">
        <v>555.13489600000003</v>
      </c>
      <c r="E74" s="240">
        <v>555.13489600000003</v>
      </c>
      <c r="F74" s="240">
        <v>555.13489600000003</v>
      </c>
      <c r="G74" s="240">
        <v>0</v>
      </c>
      <c r="H74" s="240">
        <v>0</v>
      </c>
      <c r="I74" s="240">
        <v>0</v>
      </c>
      <c r="J74" s="240">
        <v>0</v>
      </c>
      <c r="K74" s="240">
        <v>0</v>
      </c>
      <c r="L74" s="240">
        <v>0</v>
      </c>
      <c r="M74" s="240">
        <v>0</v>
      </c>
      <c r="N74" s="240">
        <v>0</v>
      </c>
      <c r="O74" s="240">
        <v>0</v>
      </c>
      <c r="P74" s="240">
        <v>0</v>
      </c>
      <c r="Q74" s="240">
        <v>0</v>
      </c>
      <c r="R74" s="240">
        <v>0</v>
      </c>
      <c r="S74" s="240">
        <v>0</v>
      </c>
      <c r="T74" s="240">
        <v>0</v>
      </c>
      <c r="U74" s="58"/>
    </row>
    <row r="75" spans="1:21" s="59" customFormat="1" ht="36.75" customHeight="1">
      <c r="A75" s="61">
        <v>12</v>
      </c>
      <c r="B75" s="62" t="s">
        <v>236</v>
      </c>
      <c r="C75" s="62" t="s">
        <v>223</v>
      </c>
      <c r="D75" s="240">
        <v>425.64037400000007</v>
      </c>
      <c r="E75" s="240">
        <v>425.64037400000007</v>
      </c>
      <c r="F75" s="240">
        <v>425.64037400000007</v>
      </c>
      <c r="G75" s="240">
        <v>0</v>
      </c>
      <c r="H75" s="240">
        <v>0</v>
      </c>
      <c r="I75" s="240">
        <v>0</v>
      </c>
      <c r="J75" s="240">
        <v>0</v>
      </c>
      <c r="K75" s="240">
        <v>0</v>
      </c>
      <c r="L75" s="240">
        <v>0</v>
      </c>
      <c r="M75" s="240">
        <v>0</v>
      </c>
      <c r="N75" s="240">
        <v>0</v>
      </c>
      <c r="O75" s="240">
        <v>0</v>
      </c>
      <c r="P75" s="240">
        <v>0</v>
      </c>
      <c r="Q75" s="240">
        <v>0</v>
      </c>
      <c r="R75" s="240">
        <v>0</v>
      </c>
      <c r="S75" s="240">
        <v>0</v>
      </c>
      <c r="T75" s="240">
        <v>0</v>
      </c>
      <c r="U75" s="58"/>
    </row>
    <row r="76" spans="1:21" s="59" customFormat="1" ht="21.75" customHeight="1">
      <c r="A76" s="42">
        <v>13</v>
      </c>
      <c r="B76" s="62" t="s">
        <v>225</v>
      </c>
      <c r="C76" s="62" t="s">
        <v>224</v>
      </c>
      <c r="D76" s="240">
        <v>725.15028983999991</v>
      </c>
      <c r="E76" s="240">
        <v>725.15028983999991</v>
      </c>
      <c r="F76" s="240">
        <v>725.15028983999991</v>
      </c>
      <c r="G76" s="240">
        <v>0</v>
      </c>
      <c r="H76" s="240">
        <v>0</v>
      </c>
      <c r="I76" s="240">
        <v>0</v>
      </c>
      <c r="J76" s="240">
        <v>0</v>
      </c>
      <c r="K76" s="240">
        <v>0</v>
      </c>
      <c r="L76" s="240">
        <v>0</v>
      </c>
      <c r="M76" s="240">
        <v>0</v>
      </c>
      <c r="N76" s="240">
        <v>0</v>
      </c>
      <c r="O76" s="240">
        <v>0</v>
      </c>
      <c r="P76" s="240">
        <v>0</v>
      </c>
      <c r="Q76" s="240">
        <v>0</v>
      </c>
      <c r="R76" s="240">
        <v>0</v>
      </c>
      <c r="S76" s="240">
        <v>0</v>
      </c>
      <c r="T76" s="240">
        <v>0</v>
      </c>
      <c r="U76" s="58"/>
    </row>
    <row r="77" spans="1:21" s="59" customFormat="1" ht="31.5">
      <c r="A77" s="61">
        <v>14</v>
      </c>
      <c r="B77" s="62" t="s">
        <v>226</v>
      </c>
      <c r="C77" s="62" t="s">
        <v>225</v>
      </c>
      <c r="D77" s="240">
        <v>2058.9992300000004</v>
      </c>
      <c r="E77" s="240">
        <v>2058.9992300000004</v>
      </c>
      <c r="F77" s="240">
        <v>2038.9992300000001</v>
      </c>
      <c r="G77" s="240">
        <v>0</v>
      </c>
      <c r="H77" s="240">
        <v>0</v>
      </c>
      <c r="I77" s="240">
        <v>0</v>
      </c>
      <c r="J77" s="240">
        <v>0</v>
      </c>
      <c r="K77" s="240">
        <v>0</v>
      </c>
      <c r="L77" s="240">
        <v>0</v>
      </c>
      <c r="M77" s="240">
        <v>0</v>
      </c>
      <c r="N77" s="240">
        <v>0</v>
      </c>
      <c r="O77" s="240">
        <v>20</v>
      </c>
      <c r="P77" s="240">
        <v>0</v>
      </c>
      <c r="Q77" s="240">
        <v>0</v>
      </c>
      <c r="R77" s="240">
        <v>0</v>
      </c>
      <c r="S77" s="240">
        <v>0</v>
      </c>
      <c r="T77" s="240">
        <v>0</v>
      </c>
      <c r="U77" s="58"/>
    </row>
    <row r="78" spans="1:21" s="59" customFormat="1" ht="37.5" customHeight="1">
      <c r="A78" s="42">
        <v>15</v>
      </c>
      <c r="B78" s="63" t="s">
        <v>227</v>
      </c>
      <c r="C78" s="62" t="s">
        <v>226</v>
      </c>
      <c r="D78" s="240">
        <v>695.12840399999982</v>
      </c>
      <c r="E78" s="240">
        <v>695.12840399999982</v>
      </c>
      <c r="F78" s="240">
        <v>695.12840399999982</v>
      </c>
      <c r="G78" s="240">
        <v>0</v>
      </c>
      <c r="H78" s="240">
        <v>0</v>
      </c>
      <c r="I78" s="240">
        <v>0</v>
      </c>
      <c r="J78" s="240">
        <v>0</v>
      </c>
      <c r="K78" s="240">
        <v>0</v>
      </c>
      <c r="L78" s="240">
        <v>0</v>
      </c>
      <c r="M78" s="240">
        <v>0</v>
      </c>
      <c r="N78" s="240">
        <v>0</v>
      </c>
      <c r="O78" s="240">
        <v>0</v>
      </c>
      <c r="P78" s="240">
        <v>0</v>
      </c>
      <c r="Q78" s="240">
        <v>0</v>
      </c>
      <c r="R78" s="240">
        <v>0</v>
      </c>
      <c r="S78" s="240">
        <v>0</v>
      </c>
      <c r="T78" s="240">
        <v>0</v>
      </c>
      <c r="U78" s="58"/>
    </row>
    <row r="79" spans="1:21" s="59" customFormat="1" ht="21.75" customHeight="1">
      <c r="A79" s="61">
        <v>16</v>
      </c>
      <c r="B79" s="64" t="s">
        <v>228</v>
      </c>
      <c r="C79" s="63" t="s">
        <v>227</v>
      </c>
      <c r="D79" s="240">
        <v>4074.2961699999996</v>
      </c>
      <c r="E79" s="240">
        <v>4074.2961699999996</v>
      </c>
      <c r="F79" s="240">
        <v>1929.09617</v>
      </c>
      <c r="G79" s="240">
        <v>0</v>
      </c>
      <c r="H79" s="240">
        <v>0</v>
      </c>
      <c r="I79" s="240">
        <v>0</v>
      </c>
      <c r="J79" s="240">
        <v>0</v>
      </c>
      <c r="K79" s="240">
        <v>0</v>
      </c>
      <c r="L79" s="240">
        <v>0</v>
      </c>
      <c r="M79" s="240">
        <v>0</v>
      </c>
      <c r="N79" s="240">
        <v>2125.1999999999998</v>
      </c>
      <c r="O79" s="240">
        <v>20</v>
      </c>
      <c r="P79" s="240">
        <v>0</v>
      </c>
      <c r="Q79" s="240">
        <v>0</v>
      </c>
      <c r="R79" s="240">
        <v>0</v>
      </c>
      <c r="S79" s="240">
        <v>0</v>
      </c>
      <c r="T79" s="240">
        <v>0</v>
      </c>
      <c r="U79" s="58"/>
    </row>
    <row r="80" spans="1:21" s="59" customFormat="1" ht="22.5" customHeight="1">
      <c r="A80" s="242" t="s">
        <v>294</v>
      </c>
      <c r="B80" s="72" t="s">
        <v>229</v>
      </c>
      <c r="C80" s="64" t="s">
        <v>228</v>
      </c>
      <c r="D80" s="240">
        <v>3125.1</v>
      </c>
      <c r="E80" s="240">
        <v>3125.1</v>
      </c>
      <c r="F80" s="240">
        <v>0</v>
      </c>
      <c r="G80" s="240">
        <v>0</v>
      </c>
      <c r="H80" s="240">
        <v>0</v>
      </c>
      <c r="I80" s="240">
        <v>0</v>
      </c>
      <c r="J80" s="240">
        <v>0</v>
      </c>
      <c r="K80" s="240">
        <v>0</v>
      </c>
      <c r="L80" s="240">
        <v>0</v>
      </c>
      <c r="M80" s="240">
        <v>0</v>
      </c>
      <c r="N80" s="240">
        <v>0</v>
      </c>
      <c r="O80" s="240">
        <v>0</v>
      </c>
      <c r="P80" s="240">
        <v>0</v>
      </c>
      <c r="Q80" s="240">
        <v>0</v>
      </c>
      <c r="R80" s="240">
        <v>3125.1</v>
      </c>
      <c r="S80" s="240">
        <v>0</v>
      </c>
      <c r="T80" s="240">
        <v>0</v>
      </c>
      <c r="U80" s="58"/>
    </row>
    <row r="81" spans="1:21" s="59" customFormat="1" ht="21.75" customHeight="1">
      <c r="A81" s="42">
        <v>1</v>
      </c>
      <c r="B81" s="73" t="s">
        <v>231</v>
      </c>
      <c r="C81" s="64" t="s">
        <v>229</v>
      </c>
      <c r="D81" s="240">
        <v>1140.0999999999999</v>
      </c>
      <c r="E81" s="240">
        <v>1140.0999999999999</v>
      </c>
      <c r="F81" s="240">
        <v>0</v>
      </c>
      <c r="G81" s="240">
        <v>0</v>
      </c>
      <c r="H81" s="240">
        <v>0</v>
      </c>
      <c r="I81" s="240">
        <v>0</v>
      </c>
      <c r="J81" s="240">
        <v>0</v>
      </c>
      <c r="K81" s="240">
        <v>0</v>
      </c>
      <c r="L81" s="240">
        <v>0</v>
      </c>
      <c r="M81" s="240">
        <v>0</v>
      </c>
      <c r="N81" s="240">
        <v>0</v>
      </c>
      <c r="O81" s="240">
        <v>0</v>
      </c>
      <c r="P81" s="240">
        <v>0</v>
      </c>
      <c r="Q81" s="240">
        <v>0</v>
      </c>
      <c r="R81" s="240">
        <v>0</v>
      </c>
      <c r="S81" s="240">
        <v>0</v>
      </c>
      <c r="T81" s="240">
        <v>0</v>
      </c>
      <c r="U81" s="58"/>
    </row>
    <row r="82" spans="1:21" s="59" customFormat="1" ht="21.75" customHeight="1">
      <c r="A82" s="61">
        <v>2</v>
      </c>
      <c r="B82" s="73" t="s">
        <v>238</v>
      </c>
      <c r="C82" s="62" t="s">
        <v>230</v>
      </c>
      <c r="D82" s="240">
        <v>0</v>
      </c>
      <c r="E82" s="240">
        <v>0</v>
      </c>
      <c r="F82" s="240">
        <v>0</v>
      </c>
      <c r="G82" s="240">
        <v>0</v>
      </c>
      <c r="H82" s="240">
        <v>0</v>
      </c>
      <c r="I82" s="240">
        <v>0</v>
      </c>
      <c r="J82" s="240">
        <v>0</v>
      </c>
      <c r="K82" s="240">
        <v>0</v>
      </c>
      <c r="L82" s="243">
        <v>0</v>
      </c>
      <c r="M82" s="240">
        <v>0</v>
      </c>
      <c r="N82" s="240">
        <v>0</v>
      </c>
      <c r="O82" s="240">
        <v>0</v>
      </c>
      <c r="P82" s="240">
        <v>0</v>
      </c>
      <c r="Q82" s="240">
        <v>0</v>
      </c>
      <c r="R82" s="240">
        <v>0</v>
      </c>
      <c r="S82" s="240">
        <v>0</v>
      </c>
      <c r="T82" s="240">
        <v>0</v>
      </c>
      <c r="U82" s="58"/>
    </row>
    <row r="83" spans="1:21" s="59" customFormat="1" ht="21.75" customHeight="1">
      <c r="A83" s="61">
        <v>3</v>
      </c>
      <c r="B83" s="73" t="s">
        <v>233</v>
      </c>
      <c r="C83" s="62" t="s">
        <v>231</v>
      </c>
      <c r="D83" s="240">
        <v>70.099999999999994</v>
      </c>
      <c r="E83" s="240">
        <v>70.099999999999994</v>
      </c>
      <c r="F83" s="240">
        <v>0</v>
      </c>
      <c r="G83" s="240">
        <v>0</v>
      </c>
      <c r="H83" s="240">
        <v>0</v>
      </c>
      <c r="I83" s="240">
        <v>0</v>
      </c>
      <c r="J83" s="240">
        <v>0</v>
      </c>
      <c r="K83" s="240">
        <v>0</v>
      </c>
      <c r="L83" s="243">
        <v>0</v>
      </c>
      <c r="M83" s="240">
        <v>0</v>
      </c>
      <c r="N83" s="240">
        <v>0</v>
      </c>
      <c r="O83" s="240">
        <v>0</v>
      </c>
      <c r="P83" s="240">
        <v>0</v>
      </c>
      <c r="Q83" s="240">
        <v>0</v>
      </c>
      <c r="R83" s="240">
        <v>70.099999999999994</v>
      </c>
      <c r="S83" s="240">
        <v>0</v>
      </c>
      <c r="T83" s="240">
        <v>0</v>
      </c>
      <c r="U83" s="58"/>
    </row>
    <row r="84" spans="1:21" s="59" customFormat="1" ht="21.75" customHeight="1">
      <c r="A84" s="61">
        <v>4</v>
      </c>
      <c r="B84" s="73" t="s">
        <v>251</v>
      </c>
      <c r="C84" s="62" t="s">
        <v>232</v>
      </c>
      <c r="D84" s="240">
        <v>680</v>
      </c>
      <c r="E84" s="240">
        <v>680</v>
      </c>
      <c r="F84" s="240">
        <v>0</v>
      </c>
      <c r="G84" s="240">
        <v>0</v>
      </c>
      <c r="H84" s="240">
        <v>0</v>
      </c>
      <c r="I84" s="240">
        <v>0</v>
      </c>
      <c r="J84" s="240">
        <v>0</v>
      </c>
      <c r="K84" s="240">
        <v>0</v>
      </c>
      <c r="L84" s="243">
        <v>0</v>
      </c>
      <c r="M84" s="240">
        <v>0</v>
      </c>
      <c r="N84" s="240">
        <v>0</v>
      </c>
      <c r="O84" s="240">
        <v>0</v>
      </c>
      <c r="P84" s="240">
        <v>0</v>
      </c>
      <c r="Q84" s="240">
        <v>0</v>
      </c>
      <c r="R84" s="240">
        <v>680</v>
      </c>
      <c r="S84" s="240">
        <v>0</v>
      </c>
      <c r="T84" s="240">
        <v>0</v>
      </c>
      <c r="U84" s="58"/>
    </row>
    <row r="85" spans="1:21" s="59" customFormat="1" ht="21.75" customHeight="1">
      <c r="A85" s="61">
        <v>5</v>
      </c>
      <c r="B85" s="73" t="s">
        <v>281</v>
      </c>
      <c r="C85" s="62"/>
      <c r="D85" s="240">
        <v>0</v>
      </c>
      <c r="E85" s="240">
        <v>0</v>
      </c>
      <c r="F85" s="240">
        <v>0</v>
      </c>
      <c r="G85" s="240">
        <v>0</v>
      </c>
      <c r="H85" s="240">
        <v>0</v>
      </c>
      <c r="I85" s="240">
        <v>0</v>
      </c>
      <c r="J85" s="240">
        <v>0</v>
      </c>
      <c r="K85" s="240">
        <v>0</v>
      </c>
      <c r="L85" s="243">
        <v>0</v>
      </c>
      <c r="M85" s="240">
        <v>0</v>
      </c>
      <c r="N85" s="240">
        <v>0</v>
      </c>
      <c r="O85" s="240">
        <v>0</v>
      </c>
      <c r="P85" s="240">
        <v>0</v>
      </c>
      <c r="Q85" s="240">
        <v>0</v>
      </c>
      <c r="R85" s="240">
        <v>0</v>
      </c>
      <c r="S85" s="240">
        <v>0</v>
      </c>
      <c r="T85" s="240">
        <v>0</v>
      </c>
      <c r="U85" s="58"/>
    </row>
    <row r="86" spans="1:21" s="59" customFormat="1" ht="21.75" customHeight="1">
      <c r="A86" s="61">
        <v>6</v>
      </c>
      <c r="B86" s="73" t="s">
        <v>282</v>
      </c>
      <c r="C86" s="62" t="s">
        <v>233</v>
      </c>
      <c r="D86" s="240">
        <v>90</v>
      </c>
      <c r="E86" s="240">
        <v>90</v>
      </c>
      <c r="F86" s="240">
        <v>0</v>
      </c>
      <c r="G86" s="240">
        <v>0</v>
      </c>
      <c r="H86" s="240">
        <v>0</v>
      </c>
      <c r="I86" s="240">
        <v>0</v>
      </c>
      <c r="J86" s="240">
        <v>0</v>
      </c>
      <c r="K86" s="240">
        <v>0</v>
      </c>
      <c r="L86" s="243">
        <v>0</v>
      </c>
      <c r="M86" s="240">
        <v>0</v>
      </c>
      <c r="N86" s="240">
        <v>0</v>
      </c>
      <c r="O86" s="240">
        <v>0</v>
      </c>
      <c r="P86" s="240">
        <v>0</v>
      </c>
      <c r="Q86" s="240">
        <v>0</v>
      </c>
      <c r="R86" s="240">
        <v>90</v>
      </c>
      <c r="S86" s="240">
        <v>0</v>
      </c>
      <c r="T86" s="240">
        <v>0</v>
      </c>
      <c r="U86" s="58"/>
    </row>
    <row r="87" spans="1:21" s="59" customFormat="1" ht="21.75" customHeight="1">
      <c r="A87" s="61">
        <v>7</v>
      </c>
      <c r="B87" s="73" t="s">
        <v>234</v>
      </c>
      <c r="C87" s="62" t="s">
        <v>234</v>
      </c>
      <c r="D87" s="240">
        <v>300</v>
      </c>
      <c r="E87" s="240">
        <v>300</v>
      </c>
      <c r="F87" s="240">
        <v>0</v>
      </c>
      <c r="G87" s="240">
        <v>0</v>
      </c>
      <c r="H87" s="240">
        <v>0</v>
      </c>
      <c r="I87" s="240">
        <v>0</v>
      </c>
      <c r="J87" s="240">
        <v>0</v>
      </c>
      <c r="K87" s="240">
        <v>0</v>
      </c>
      <c r="L87" s="243">
        <v>0</v>
      </c>
      <c r="M87" s="240">
        <v>0</v>
      </c>
      <c r="N87" s="240">
        <v>0</v>
      </c>
      <c r="O87" s="240">
        <v>0</v>
      </c>
      <c r="P87" s="240">
        <v>0</v>
      </c>
      <c r="Q87" s="240">
        <v>0</v>
      </c>
      <c r="R87" s="240">
        <v>300</v>
      </c>
      <c r="S87" s="240">
        <v>0</v>
      </c>
      <c r="T87" s="240">
        <v>0</v>
      </c>
      <c r="U87" s="58"/>
    </row>
    <row r="88" spans="1:21" s="75" customFormat="1" ht="15.75">
      <c r="A88" s="61">
        <v>8</v>
      </c>
      <c r="B88" s="73" t="s">
        <v>235</v>
      </c>
      <c r="C88" s="76"/>
      <c r="D88" s="240">
        <v>1700</v>
      </c>
      <c r="E88" s="240">
        <v>1700</v>
      </c>
      <c r="F88" s="240">
        <v>0</v>
      </c>
      <c r="G88" s="240">
        <v>0</v>
      </c>
      <c r="H88" s="240">
        <v>0</v>
      </c>
      <c r="I88" s="240">
        <v>0</v>
      </c>
      <c r="J88" s="240">
        <v>0</v>
      </c>
      <c r="K88" s="240">
        <v>0</v>
      </c>
      <c r="L88" s="240">
        <v>0</v>
      </c>
      <c r="M88" s="240">
        <v>0</v>
      </c>
      <c r="N88" s="240">
        <v>0</v>
      </c>
      <c r="O88" s="240">
        <v>0</v>
      </c>
      <c r="P88" s="240">
        <v>0</v>
      </c>
      <c r="Q88" s="240">
        <v>0</v>
      </c>
      <c r="R88" s="240">
        <v>1700</v>
      </c>
      <c r="S88" s="240">
        <v>0</v>
      </c>
      <c r="T88" s="240">
        <v>0</v>
      </c>
      <c r="U88" s="74"/>
    </row>
    <row r="89" spans="1:21" s="75" customFormat="1" ht="15.75">
      <c r="A89" s="61">
        <v>9</v>
      </c>
      <c r="B89" s="73" t="s">
        <v>283</v>
      </c>
      <c r="C89" s="76"/>
      <c r="D89" s="240">
        <v>285</v>
      </c>
      <c r="E89" s="240">
        <v>285</v>
      </c>
      <c r="F89" s="76">
        <v>0</v>
      </c>
      <c r="G89" s="76">
        <v>0</v>
      </c>
      <c r="H89" s="76">
        <v>0</v>
      </c>
      <c r="I89" s="76">
        <v>0</v>
      </c>
      <c r="J89" s="76">
        <v>0</v>
      </c>
      <c r="K89" s="76">
        <v>0</v>
      </c>
      <c r="L89" s="76">
        <v>0</v>
      </c>
      <c r="M89" s="76">
        <v>0</v>
      </c>
      <c r="N89" s="76">
        <v>0</v>
      </c>
      <c r="O89" s="76">
        <v>0</v>
      </c>
      <c r="P89" s="76">
        <v>0</v>
      </c>
      <c r="Q89" s="76">
        <v>0</v>
      </c>
      <c r="R89" s="240">
        <v>285</v>
      </c>
      <c r="S89" s="76">
        <v>0</v>
      </c>
      <c r="T89" s="76">
        <v>0</v>
      </c>
      <c r="U89" s="74"/>
    </row>
    <row r="90" spans="1:21" ht="15">
      <c r="A90" s="77"/>
      <c r="B90" s="78"/>
      <c r="C90" s="77"/>
      <c r="D90" s="244"/>
      <c r="E90" s="244"/>
      <c r="F90" s="77"/>
      <c r="G90" s="77"/>
      <c r="H90" s="77"/>
      <c r="I90" s="77"/>
      <c r="J90" s="77"/>
      <c r="K90" s="77"/>
      <c r="L90" s="77"/>
      <c r="M90" s="77"/>
      <c r="N90" s="77"/>
      <c r="O90" s="77"/>
      <c r="P90" s="77"/>
      <c r="Q90" s="77"/>
      <c r="R90" s="77"/>
      <c r="S90" s="77"/>
      <c r="T90" s="77"/>
    </row>
    <row r="91" spans="1:21" ht="15">
      <c r="B91" s="46"/>
    </row>
    <row r="92" spans="1:21" ht="15">
      <c r="B92" s="46"/>
    </row>
    <row r="107" ht="16.5" hidden="1" customHeight="1"/>
    <row r="108" ht="16.5" hidden="1" customHeight="1"/>
    <row r="109" ht="16.5" hidden="1" customHeight="1"/>
    <row r="119" ht="16.5" hidden="1" customHeight="1"/>
    <row r="121" ht="16.5" hidden="1" customHeight="1"/>
  </sheetData>
  <mergeCells count="22">
    <mergeCell ref="S4:T4"/>
    <mergeCell ref="A2:T2"/>
    <mergeCell ref="A3:T3"/>
    <mergeCell ref="A5:A7"/>
    <mergeCell ref="B5:B7"/>
    <mergeCell ref="J6:J7"/>
    <mergeCell ref="C5:C7"/>
    <mergeCell ref="D5:D7"/>
    <mergeCell ref="F6:F7"/>
    <mergeCell ref="G6:I6"/>
    <mergeCell ref="K6:K7"/>
    <mergeCell ref="L6:L7"/>
    <mergeCell ref="M6:M7"/>
    <mergeCell ref="N6:N7"/>
    <mergeCell ref="O6:O7"/>
    <mergeCell ref="P6:P7"/>
    <mergeCell ref="Q6:Q7"/>
    <mergeCell ref="R6:R7"/>
    <mergeCell ref="S5:S7"/>
    <mergeCell ref="T5:T7"/>
    <mergeCell ref="E5:R5"/>
    <mergeCell ref="E6:E7"/>
  </mergeCells>
  <pageMargins left="0.31496062992126" right="0" top="0.55118110236220497" bottom="0.15748031496063" header="0.31496062992126" footer="0.31496062992126"/>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workbookViewId="0">
      <selection activeCell="E8" sqref="E8:E10"/>
    </sheetView>
  </sheetViews>
  <sheetFormatPr defaultRowHeight="12.75"/>
  <cols>
    <col min="1" max="1" width="5.7109375" style="101" customWidth="1"/>
    <col min="2" max="2" width="18" style="101" customWidth="1"/>
    <col min="3" max="3" width="11.140625" style="101" customWidth="1"/>
    <col min="4" max="4" width="10.85546875" style="101" customWidth="1"/>
    <col min="5" max="5" width="10.5703125" style="101" customWidth="1"/>
    <col min="6" max="6" width="10.28515625" style="101" customWidth="1"/>
    <col min="7" max="7" width="10.5703125" style="101" customWidth="1"/>
    <col min="8" max="8" width="11" style="101" customWidth="1"/>
    <col min="9" max="256" width="9.140625" style="101"/>
    <col min="257" max="257" width="5.7109375" style="101" customWidth="1"/>
    <col min="258" max="258" width="18" style="101" customWidth="1"/>
    <col min="259" max="259" width="11.140625" style="101" customWidth="1"/>
    <col min="260" max="260" width="10.85546875" style="101" customWidth="1"/>
    <col min="261" max="261" width="10.5703125" style="101" customWidth="1"/>
    <col min="262" max="262" width="10.28515625" style="101" customWidth="1"/>
    <col min="263" max="263" width="10.5703125" style="101" customWidth="1"/>
    <col min="264" max="264" width="11" style="101" customWidth="1"/>
    <col min="265" max="512" width="9.140625" style="101"/>
    <col min="513" max="513" width="5.7109375" style="101" customWidth="1"/>
    <col min="514" max="514" width="18" style="101" customWidth="1"/>
    <col min="515" max="515" width="11.140625" style="101" customWidth="1"/>
    <col min="516" max="516" width="10.85546875" style="101" customWidth="1"/>
    <col min="517" max="517" width="10.5703125" style="101" customWidth="1"/>
    <col min="518" max="518" width="10.28515625" style="101" customWidth="1"/>
    <col min="519" max="519" width="10.5703125" style="101" customWidth="1"/>
    <col min="520" max="520" width="11" style="101" customWidth="1"/>
    <col min="521" max="768" width="9.140625" style="101"/>
    <col min="769" max="769" width="5.7109375" style="101" customWidth="1"/>
    <col min="770" max="770" width="18" style="101" customWidth="1"/>
    <col min="771" max="771" width="11.140625" style="101" customWidth="1"/>
    <col min="772" max="772" width="10.85546875" style="101" customWidth="1"/>
    <col min="773" max="773" width="10.5703125" style="101" customWidth="1"/>
    <col min="774" max="774" width="10.28515625" style="101" customWidth="1"/>
    <col min="775" max="775" width="10.5703125" style="101" customWidth="1"/>
    <col min="776" max="776" width="11" style="101" customWidth="1"/>
    <col min="777" max="1024" width="9.140625" style="101"/>
    <col min="1025" max="1025" width="5.7109375" style="101" customWidth="1"/>
    <col min="1026" max="1026" width="18" style="101" customWidth="1"/>
    <col min="1027" max="1027" width="11.140625" style="101" customWidth="1"/>
    <col min="1028" max="1028" width="10.85546875" style="101" customWidth="1"/>
    <col min="1029" max="1029" width="10.5703125" style="101" customWidth="1"/>
    <col min="1030" max="1030" width="10.28515625" style="101" customWidth="1"/>
    <col min="1031" max="1031" width="10.5703125" style="101" customWidth="1"/>
    <col min="1032" max="1032" width="11" style="101" customWidth="1"/>
    <col min="1033" max="1280" width="9.140625" style="101"/>
    <col min="1281" max="1281" width="5.7109375" style="101" customWidth="1"/>
    <col min="1282" max="1282" width="18" style="101" customWidth="1"/>
    <col min="1283" max="1283" width="11.140625" style="101" customWidth="1"/>
    <col min="1284" max="1284" width="10.85546875" style="101" customWidth="1"/>
    <col min="1285" max="1285" width="10.5703125" style="101" customWidth="1"/>
    <col min="1286" max="1286" width="10.28515625" style="101" customWidth="1"/>
    <col min="1287" max="1287" width="10.5703125" style="101" customWidth="1"/>
    <col min="1288" max="1288" width="11" style="101" customWidth="1"/>
    <col min="1289" max="1536" width="9.140625" style="101"/>
    <col min="1537" max="1537" width="5.7109375" style="101" customWidth="1"/>
    <col min="1538" max="1538" width="18" style="101" customWidth="1"/>
    <col min="1539" max="1539" width="11.140625" style="101" customWidth="1"/>
    <col min="1540" max="1540" width="10.85546875" style="101" customWidth="1"/>
    <col min="1541" max="1541" width="10.5703125" style="101" customWidth="1"/>
    <col min="1542" max="1542" width="10.28515625" style="101" customWidth="1"/>
    <col min="1543" max="1543" width="10.5703125" style="101" customWidth="1"/>
    <col min="1544" max="1544" width="11" style="101" customWidth="1"/>
    <col min="1545" max="1792" width="9.140625" style="101"/>
    <col min="1793" max="1793" width="5.7109375" style="101" customWidth="1"/>
    <col min="1794" max="1794" width="18" style="101" customWidth="1"/>
    <col min="1795" max="1795" width="11.140625" style="101" customWidth="1"/>
    <col min="1796" max="1796" width="10.85546875" style="101" customWidth="1"/>
    <col min="1797" max="1797" width="10.5703125" style="101" customWidth="1"/>
    <col min="1798" max="1798" width="10.28515625" style="101" customWidth="1"/>
    <col min="1799" max="1799" width="10.5703125" style="101" customWidth="1"/>
    <col min="1800" max="1800" width="11" style="101" customWidth="1"/>
    <col min="1801" max="2048" width="9.140625" style="101"/>
    <col min="2049" max="2049" width="5.7109375" style="101" customWidth="1"/>
    <col min="2050" max="2050" width="18" style="101" customWidth="1"/>
    <col min="2051" max="2051" width="11.140625" style="101" customWidth="1"/>
    <col min="2052" max="2052" width="10.85546875" style="101" customWidth="1"/>
    <col min="2053" max="2053" width="10.5703125" style="101" customWidth="1"/>
    <col min="2054" max="2054" width="10.28515625" style="101" customWidth="1"/>
    <col min="2055" max="2055" width="10.5703125" style="101" customWidth="1"/>
    <col min="2056" max="2056" width="11" style="101" customWidth="1"/>
    <col min="2057" max="2304" width="9.140625" style="101"/>
    <col min="2305" max="2305" width="5.7109375" style="101" customWidth="1"/>
    <col min="2306" max="2306" width="18" style="101" customWidth="1"/>
    <col min="2307" max="2307" width="11.140625" style="101" customWidth="1"/>
    <col min="2308" max="2308" width="10.85546875" style="101" customWidth="1"/>
    <col min="2309" max="2309" width="10.5703125" style="101" customWidth="1"/>
    <col min="2310" max="2310" width="10.28515625" style="101" customWidth="1"/>
    <col min="2311" max="2311" width="10.5703125" style="101" customWidth="1"/>
    <col min="2312" max="2312" width="11" style="101" customWidth="1"/>
    <col min="2313" max="2560" width="9.140625" style="101"/>
    <col min="2561" max="2561" width="5.7109375" style="101" customWidth="1"/>
    <col min="2562" max="2562" width="18" style="101" customWidth="1"/>
    <col min="2563" max="2563" width="11.140625" style="101" customWidth="1"/>
    <col min="2564" max="2564" width="10.85546875" style="101" customWidth="1"/>
    <col min="2565" max="2565" width="10.5703125" style="101" customWidth="1"/>
    <col min="2566" max="2566" width="10.28515625" style="101" customWidth="1"/>
    <col min="2567" max="2567" width="10.5703125" style="101" customWidth="1"/>
    <col min="2568" max="2568" width="11" style="101" customWidth="1"/>
    <col min="2569" max="2816" width="9.140625" style="101"/>
    <col min="2817" max="2817" width="5.7109375" style="101" customWidth="1"/>
    <col min="2818" max="2818" width="18" style="101" customWidth="1"/>
    <col min="2819" max="2819" width="11.140625" style="101" customWidth="1"/>
    <col min="2820" max="2820" width="10.85546875" style="101" customWidth="1"/>
    <col min="2821" max="2821" width="10.5703125" style="101" customWidth="1"/>
    <col min="2822" max="2822" width="10.28515625" style="101" customWidth="1"/>
    <col min="2823" max="2823" width="10.5703125" style="101" customWidth="1"/>
    <col min="2824" max="2824" width="11" style="101" customWidth="1"/>
    <col min="2825" max="3072" width="9.140625" style="101"/>
    <col min="3073" max="3073" width="5.7109375" style="101" customWidth="1"/>
    <col min="3074" max="3074" width="18" style="101" customWidth="1"/>
    <col min="3075" max="3075" width="11.140625" style="101" customWidth="1"/>
    <col min="3076" max="3076" width="10.85546875" style="101" customWidth="1"/>
    <col min="3077" max="3077" width="10.5703125" style="101" customWidth="1"/>
    <col min="3078" max="3078" width="10.28515625" style="101" customWidth="1"/>
    <col min="3079" max="3079" width="10.5703125" style="101" customWidth="1"/>
    <col min="3080" max="3080" width="11" style="101" customWidth="1"/>
    <col min="3081" max="3328" width="9.140625" style="101"/>
    <col min="3329" max="3329" width="5.7109375" style="101" customWidth="1"/>
    <col min="3330" max="3330" width="18" style="101" customWidth="1"/>
    <col min="3331" max="3331" width="11.140625" style="101" customWidth="1"/>
    <col min="3332" max="3332" width="10.85546875" style="101" customWidth="1"/>
    <col min="3333" max="3333" width="10.5703125" style="101" customWidth="1"/>
    <col min="3334" max="3334" width="10.28515625" style="101" customWidth="1"/>
    <col min="3335" max="3335" width="10.5703125" style="101" customWidth="1"/>
    <col min="3336" max="3336" width="11" style="101" customWidth="1"/>
    <col min="3337" max="3584" width="9.140625" style="101"/>
    <col min="3585" max="3585" width="5.7109375" style="101" customWidth="1"/>
    <col min="3586" max="3586" width="18" style="101" customWidth="1"/>
    <col min="3587" max="3587" width="11.140625" style="101" customWidth="1"/>
    <col min="3588" max="3588" width="10.85546875" style="101" customWidth="1"/>
    <col min="3589" max="3589" width="10.5703125" style="101" customWidth="1"/>
    <col min="3590" max="3590" width="10.28515625" style="101" customWidth="1"/>
    <col min="3591" max="3591" width="10.5703125" style="101" customWidth="1"/>
    <col min="3592" max="3592" width="11" style="101" customWidth="1"/>
    <col min="3593" max="3840" width="9.140625" style="101"/>
    <col min="3841" max="3841" width="5.7109375" style="101" customWidth="1"/>
    <col min="3842" max="3842" width="18" style="101" customWidth="1"/>
    <col min="3843" max="3843" width="11.140625" style="101" customWidth="1"/>
    <col min="3844" max="3844" width="10.85546875" style="101" customWidth="1"/>
    <col min="3845" max="3845" width="10.5703125" style="101" customWidth="1"/>
    <col min="3846" max="3846" width="10.28515625" style="101" customWidth="1"/>
    <col min="3847" max="3847" width="10.5703125" style="101" customWidth="1"/>
    <col min="3848" max="3848" width="11" style="101" customWidth="1"/>
    <col min="3849" max="4096" width="9.140625" style="101"/>
    <col min="4097" max="4097" width="5.7109375" style="101" customWidth="1"/>
    <col min="4098" max="4098" width="18" style="101" customWidth="1"/>
    <col min="4099" max="4099" width="11.140625" style="101" customWidth="1"/>
    <col min="4100" max="4100" width="10.85546875" style="101" customWidth="1"/>
    <col min="4101" max="4101" width="10.5703125" style="101" customWidth="1"/>
    <col min="4102" max="4102" width="10.28515625" style="101" customWidth="1"/>
    <col min="4103" max="4103" width="10.5703125" style="101" customWidth="1"/>
    <col min="4104" max="4104" width="11" style="101" customWidth="1"/>
    <col min="4105" max="4352" width="9.140625" style="101"/>
    <col min="4353" max="4353" width="5.7109375" style="101" customWidth="1"/>
    <col min="4354" max="4354" width="18" style="101" customWidth="1"/>
    <col min="4355" max="4355" width="11.140625" style="101" customWidth="1"/>
    <col min="4356" max="4356" width="10.85546875" style="101" customWidth="1"/>
    <col min="4357" max="4357" width="10.5703125" style="101" customWidth="1"/>
    <col min="4358" max="4358" width="10.28515625" style="101" customWidth="1"/>
    <col min="4359" max="4359" width="10.5703125" style="101" customWidth="1"/>
    <col min="4360" max="4360" width="11" style="101" customWidth="1"/>
    <col min="4361" max="4608" width="9.140625" style="101"/>
    <col min="4609" max="4609" width="5.7109375" style="101" customWidth="1"/>
    <col min="4610" max="4610" width="18" style="101" customWidth="1"/>
    <col min="4611" max="4611" width="11.140625" style="101" customWidth="1"/>
    <col min="4612" max="4612" width="10.85546875" style="101" customWidth="1"/>
    <col min="4613" max="4613" width="10.5703125" style="101" customWidth="1"/>
    <col min="4614" max="4614" width="10.28515625" style="101" customWidth="1"/>
    <col min="4615" max="4615" width="10.5703125" style="101" customWidth="1"/>
    <col min="4616" max="4616" width="11" style="101" customWidth="1"/>
    <col min="4617" max="4864" width="9.140625" style="101"/>
    <col min="4865" max="4865" width="5.7109375" style="101" customWidth="1"/>
    <col min="4866" max="4866" width="18" style="101" customWidth="1"/>
    <col min="4867" max="4867" width="11.140625" style="101" customWidth="1"/>
    <col min="4868" max="4868" width="10.85546875" style="101" customWidth="1"/>
    <col min="4869" max="4869" width="10.5703125" style="101" customWidth="1"/>
    <col min="4870" max="4870" width="10.28515625" style="101" customWidth="1"/>
    <col min="4871" max="4871" width="10.5703125" style="101" customWidth="1"/>
    <col min="4872" max="4872" width="11" style="101" customWidth="1"/>
    <col min="4873" max="5120" width="9.140625" style="101"/>
    <col min="5121" max="5121" width="5.7109375" style="101" customWidth="1"/>
    <col min="5122" max="5122" width="18" style="101" customWidth="1"/>
    <col min="5123" max="5123" width="11.140625" style="101" customWidth="1"/>
    <col min="5124" max="5124" width="10.85546875" style="101" customWidth="1"/>
    <col min="5125" max="5125" width="10.5703125" style="101" customWidth="1"/>
    <col min="5126" max="5126" width="10.28515625" style="101" customWidth="1"/>
    <col min="5127" max="5127" width="10.5703125" style="101" customWidth="1"/>
    <col min="5128" max="5128" width="11" style="101" customWidth="1"/>
    <col min="5129" max="5376" width="9.140625" style="101"/>
    <col min="5377" max="5377" width="5.7109375" style="101" customWidth="1"/>
    <col min="5378" max="5378" width="18" style="101" customWidth="1"/>
    <col min="5379" max="5379" width="11.140625" style="101" customWidth="1"/>
    <col min="5380" max="5380" width="10.85546875" style="101" customWidth="1"/>
    <col min="5381" max="5381" width="10.5703125" style="101" customWidth="1"/>
    <col min="5382" max="5382" width="10.28515625" style="101" customWidth="1"/>
    <col min="5383" max="5383" width="10.5703125" style="101" customWidth="1"/>
    <col min="5384" max="5384" width="11" style="101" customWidth="1"/>
    <col min="5385" max="5632" width="9.140625" style="101"/>
    <col min="5633" max="5633" width="5.7109375" style="101" customWidth="1"/>
    <col min="5634" max="5634" width="18" style="101" customWidth="1"/>
    <col min="5635" max="5635" width="11.140625" style="101" customWidth="1"/>
    <col min="5636" max="5636" width="10.85546875" style="101" customWidth="1"/>
    <col min="5637" max="5637" width="10.5703125" style="101" customWidth="1"/>
    <col min="5638" max="5638" width="10.28515625" style="101" customWidth="1"/>
    <col min="5639" max="5639" width="10.5703125" style="101" customWidth="1"/>
    <col min="5640" max="5640" width="11" style="101" customWidth="1"/>
    <col min="5641" max="5888" width="9.140625" style="101"/>
    <col min="5889" max="5889" width="5.7109375" style="101" customWidth="1"/>
    <col min="5890" max="5890" width="18" style="101" customWidth="1"/>
    <col min="5891" max="5891" width="11.140625" style="101" customWidth="1"/>
    <col min="5892" max="5892" width="10.85546875" style="101" customWidth="1"/>
    <col min="5893" max="5893" width="10.5703125" style="101" customWidth="1"/>
    <col min="5894" max="5894" width="10.28515625" style="101" customWidth="1"/>
    <col min="5895" max="5895" width="10.5703125" style="101" customWidth="1"/>
    <col min="5896" max="5896" width="11" style="101" customWidth="1"/>
    <col min="5897" max="6144" width="9.140625" style="101"/>
    <col min="6145" max="6145" width="5.7109375" style="101" customWidth="1"/>
    <col min="6146" max="6146" width="18" style="101" customWidth="1"/>
    <col min="6147" max="6147" width="11.140625" style="101" customWidth="1"/>
    <col min="6148" max="6148" width="10.85546875" style="101" customWidth="1"/>
    <col min="6149" max="6149" width="10.5703125" style="101" customWidth="1"/>
    <col min="6150" max="6150" width="10.28515625" style="101" customWidth="1"/>
    <col min="6151" max="6151" width="10.5703125" style="101" customWidth="1"/>
    <col min="6152" max="6152" width="11" style="101" customWidth="1"/>
    <col min="6153" max="6400" width="9.140625" style="101"/>
    <col min="6401" max="6401" width="5.7109375" style="101" customWidth="1"/>
    <col min="6402" max="6402" width="18" style="101" customWidth="1"/>
    <col min="6403" max="6403" width="11.140625" style="101" customWidth="1"/>
    <col min="6404" max="6404" width="10.85546875" style="101" customWidth="1"/>
    <col min="6405" max="6405" width="10.5703125" style="101" customWidth="1"/>
    <col min="6406" max="6406" width="10.28515625" style="101" customWidth="1"/>
    <col min="6407" max="6407" width="10.5703125" style="101" customWidth="1"/>
    <col min="6408" max="6408" width="11" style="101" customWidth="1"/>
    <col min="6409" max="6656" width="9.140625" style="101"/>
    <col min="6657" max="6657" width="5.7109375" style="101" customWidth="1"/>
    <col min="6658" max="6658" width="18" style="101" customWidth="1"/>
    <col min="6659" max="6659" width="11.140625" style="101" customWidth="1"/>
    <col min="6660" max="6660" width="10.85546875" style="101" customWidth="1"/>
    <col min="6661" max="6661" width="10.5703125" style="101" customWidth="1"/>
    <col min="6662" max="6662" width="10.28515625" style="101" customWidth="1"/>
    <col min="6663" max="6663" width="10.5703125" style="101" customWidth="1"/>
    <col min="6664" max="6664" width="11" style="101" customWidth="1"/>
    <col min="6665" max="6912" width="9.140625" style="101"/>
    <col min="6913" max="6913" width="5.7109375" style="101" customWidth="1"/>
    <col min="6914" max="6914" width="18" style="101" customWidth="1"/>
    <col min="6915" max="6915" width="11.140625" style="101" customWidth="1"/>
    <col min="6916" max="6916" width="10.85546875" style="101" customWidth="1"/>
    <col min="6917" max="6917" width="10.5703125" style="101" customWidth="1"/>
    <col min="6918" max="6918" width="10.28515625" style="101" customWidth="1"/>
    <col min="6919" max="6919" width="10.5703125" style="101" customWidth="1"/>
    <col min="6920" max="6920" width="11" style="101" customWidth="1"/>
    <col min="6921" max="7168" width="9.140625" style="101"/>
    <col min="7169" max="7169" width="5.7109375" style="101" customWidth="1"/>
    <col min="7170" max="7170" width="18" style="101" customWidth="1"/>
    <col min="7171" max="7171" width="11.140625" style="101" customWidth="1"/>
    <col min="7172" max="7172" width="10.85546875" style="101" customWidth="1"/>
    <col min="7173" max="7173" width="10.5703125" style="101" customWidth="1"/>
    <col min="7174" max="7174" width="10.28515625" style="101" customWidth="1"/>
    <col min="7175" max="7175" width="10.5703125" style="101" customWidth="1"/>
    <col min="7176" max="7176" width="11" style="101" customWidth="1"/>
    <col min="7177" max="7424" width="9.140625" style="101"/>
    <col min="7425" max="7425" width="5.7109375" style="101" customWidth="1"/>
    <col min="7426" max="7426" width="18" style="101" customWidth="1"/>
    <col min="7427" max="7427" width="11.140625" style="101" customWidth="1"/>
    <col min="7428" max="7428" width="10.85546875" style="101" customWidth="1"/>
    <col min="7429" max="7429" width="10.5703125" style="101" customWidth="1"/>
    <col min="7430" max="7430" width="10.28515625" style="101" customWidth="1"/>
    <col min="7431" max="7431" width="10.5703125" style="101" customWidth="1"/>
    <col min="7432" max="7432" width="11" style="101" customWidth="1"/>
    <col min="7433" max="7680" width="9.140625" style="101"/>
    <col min="7681" max="7681" width="5.7109375" style="101" customWidth="1"/>
    <col min="7682" max="7682" width="18" style="101" customWidth="1"/>
    <col min="7683" max="7683" width="11.140625" style="101" customWidth="1"/>
    <col min="7684" max="7684" width="10.85546875" style="101" customWidth="1"/>
    <col min="7685" max="7685" width="10.5703125" style="101" customWidth="1"/>
    <col min="7686" max="7686" width="10.28515625" style="101" customWidth="1"/>
    <col min="7687" max="7687" width="10.5703125" style="101" customWidth="1"/>
    <col min="7688" max="7688" width="11" style="101" customWidth="1"/>
    <col min="7689" max="7936" width="9.140625" style="101"/>
    <col min="7937" max="7937" width="5.7109375" style="101" customWidth="1"/>
    <col min="7938" max="7938" width="18" style="101" customWidth="1"/>
    <col min="7939" max="7939" width="11.140625" style="101" customWidth="1"/>
    <col min="7940" max="7940" width="10.85546875" style="101" customWidth="1"/>
    <col min="7941" max="7941" width="10.5703125" style="101" customWidth="1"/>
    <col min="7942" max="7942" width="10.28515625" style="101" customWidth="1"/>
    <col min="7943" max="7943" width="10.5703125" style="101" customWidth="1"/>
    <col min="7944" max="7944" width="11" style="101" customWidth="1"/>
    <col min="7945" max="8192" width="9.140625" style="101"/>
    <col min="8193" max="8193" width="5.7109375" style="101" customWidth="1"/>
    <col min="8194" max="8194" width="18" style="101" customWidth="1"/>
    <col min="8195" max="8195" width="11.140625" style="101" customWidth="1"/>
    <col min="8196" max="8196" width="10.85546875" style="101" customWidth="1"/>
    <col min="8197" max="8197" width="10.5703125" style="101" customWidth="1"/>
    <col min="8198" max="8198" width="10.28515625" style="101" customWidth="1"/>
    <col min="8199" max="8199" width="10.5703125" style="101" customWidth="1"/>
    <col min="8200" max="8200" width="11" style="101" customWidth="1"/>
    <col min="8201" max="8448" width="9.140625" style="101"/>
    <col min="8449" max="8449" width="5.7109375" style="101" customWidth="1"/>
    <col min="8450" max="8450" width="18" style="101" customWidth="1"/>
    <col min="8451" max="8451" width="11.140625" style="101" customWidth="1"/>
    <col min="8452" max="8452" width="10.85546875" style="101" customWidth="1"/>
    <col min="8453" max="8453" width="10.5703125" style="101" customWidth="1"/>
    <col min="8454" max="8454" width="10.28515625" style="101" customWidth="1"/>
    <col min="8455" max="8455" width="10.5703125" style="101" customWidth="1"/>
    <col min="8456" max="8456" width="11" style="101" customWidth="1"/>
    <col min="8457" max="8704" width="9.140625" style="101"/>
    <col min="8705" max="8705" width="5.7109375" style="101" customWidth="1"/>
    <col min="8706" max="8706" width="18" style="101" customWidth="1"/>
    <col min="8707" max="8707" width="11.140625" style="101" customWidth="1"/>
    <col min="8708" max="8708" width="10.85546875" style="101" customWidth="1"/>
    <col min="8709" max="8709" width="10.5703125" style="101" customWidth="1"/>
    <col min="8710" max="8710" width="10.28515625" style="101" customWidth="1"/>
    <col min="8711" max="8711" width="10.5703125" style="101" customWidth="1"/>
    <col min="8712" max="8712" width="11" style="101" customWidth="1"/>
    <col min="8713" max="8960" width="9.140625" style="101"/>
    <col min="8961" max="8961" width="5.7109375" style="101" customWidth="1"/>
    <col min="8962" max="8962" width="18" style="101" customWidth="1"/>
    <col min="8963" max="8963" width="11.140625" style="101" customWidth="1"/>
    <col min="8964" max="8964" width="10.85546875" style="101" customWidth="1"/>
    <col min="8965" max="8965" width="10.5703125" style="101" customWidth="1"/>
    <col min="8966" max="8966" width="10.28515625" style="101" customWidth="1"/>
    <col min="8967" max="8967" width="10.5703125" style="101" customWidth="1"/>
    <col min="8968" max="8968" width="11" style="101" customWidth="1"/>
    <col min="8969" max="9216" width="9.140625" style="101"/>
    <col min="9217" max="9217" width="5.7109375" style="101" customWidth="1"/>
    <col min="9218" max="9218" width="18" style="101" customWidth="1"/>
    <col min="9219" max="9219" width="11.140625" style="101" customWidth="1"/>
    <col min="9220" max="9220" width="10.85546875" style="101" customWidth="1"/>
    <col min="9221" max="9221" width="10.5703125" style="101" customWidth="1"/>
    <col min="9222" max="9222" width="10.28515625" style="101" customWidth="1"/>
    <col min="9223" max="9223" width="10.5703125" style="101" customWidth="1"/>
    <col min="9224" max="9224" width="11" style="101" customWidth="1"/>
    <col min="9225" max="9472" width="9.140625" style="101"/>
    <col min="9473" max="9473" width="5.7109375" style="101" customWidth="1"/>
    <col min="9474" max="9474" width="18" style="101" customWidth="1"/>
    <col min="9475" max="9475" width="11.140625" style="101" customWidth="1"/>
    <col min="9476" max="9476" width="10.85546875" style="101" customWidth="1"/>
    <col min="9477" max="9477" width="10.5703125" style="101" customWidth="1"/>
    <col min="9478" max="9478" width="10.28515625" style="101" customWidth="1"/>
    <col min="9479" max="9479" width="10.5703125" style="101" customWidth="1"/>
    <col min="9480" max="9480" width="11" style="101" customWidth="1"/>
    <col min="9481" max="9728" width="9.140625" style="101"/>
    <col min="9729" max="9729" width="5.7109375" style="101" customWidth="1"/>
    <col min="9730" max="9730" width="18" style="101" customWidth="1"/>
    <col min="9731" max="9731" width="11.140625" style="101" customWidth="1"/>
    <col min="9732" max="9732" width="10.85546875" style="101" customWidth="1"/>
    <col min="9733" max="9733" width="10.5703125" style="101" customWidth="1"/>
    <col min="9734" max="9734" width="10.28515625" style="101" customWidth="1"/>
    <col min="9735" max="9735" width="10.5703125" style="101" customWidth="1"/>
    <col min="9736" max="9736" width="11" style="101" customWidth="1"/>
    <col min="9737" max="9984" width="9.140625" style="101"/>
    <col min="9985" max="9985" width="5.7109375" style="101" customWidth="1"/>
    <col min="9986" max="9986" width="18" style="101" customWidth="1"/>
    <col min="9987" max="9987" width="11.140625" style="101" customWidth="1"/>
    <col min="9988" max="9988" width="10.85546875" style="101" customWidth="1"/>
    <col min="9989" max="9989" width="10.5703125" style="101" customWidth="1"/>
    <col min="9990" max="9990" width="10.28515625" style="101" customWidth="1"/>
    <col min="9991" max="9991" width="10.5703125" style="101" customWidth="1"/>
    <col min="9992" max="9992" width="11" style="101" customWidth="1"/>
    <col min="9993" max="10240" width="9.140625" style="101"/>
    <col min="10241" max="10241" width="5.7109375" style="101" customWidth="1"/>
    <col min="10242" max="10242" width="18" style="101" customWidth="1"/>
    <col min="10243" max="10243" width="11.140625" style="101" customWidth="1"/>
    <col min="10244" max="10244" width="10.85546875" style="101" customWidth="1"/>
    <col min="10245" max="10245" width="10.5703125" style="101" customWidth="1"/>
    <col min="10246" max="10246" width="10.28515625" style="101" customWidth="1"/>
    <col min="10247" max="10247" width="10.5703125" style="101" customWidth="1"/>
    <col min="10248" max="10248" width="11" style="101" customWidth="1"/>
    <col min="10249" max="10496" width="9.140625" style="101"/>
    <col min="10497" max="10497" width="5.7109375" style="101" customWidth="1"/>
    <col min="10498" max="10498" width="18" style="101" customWidth="1"/>
    <col min="10499" max="10499" width="11.140625" style="101" customWidth="1"/>
    <col min="10500" max="10500" width="10.85546875" style="101" customWidth="1"/>
    <col min="10501" max="10501" width="10.5703125" style="101" customWidth="1"/>
    <col min="10502" max="10502" width="10.28515625" style="101" customWidth="1"/>
    <col min="10503" max="10503" width="10.5703125" style="101" customWidth="1"/>
    <col min="10504" max="10504" width="11" style="101" customWidth="1"/>
    <col min="10505" max="10752" width="9.140625" style="101"/>
    <col min="10753" max="10753" width="5.7109375" style="101" customWidth="1"/>
    <col min="10754" max="10754" width="18" style="101" customWidth="1"/>
    <col min="10755" max="10755" width="11.140625" style="101" customWidth="1"/>
    <col min="10756" max="10756" width="10.85546875" style="101" customWidth="1"/>
    <col min="10757" max="10757" width="10.5703125" style="101" customWidth="1"/>
    <col min="10758" max="10758" width="10.28515625" style="101" customWidth="1"/>
    <col min="10759" max="10759" width="10.5703125" style="101" customWidth="1"/>
    <col min="10760" max="10760" width="11" style="101" customWidth="1"/>
    <col min="10761" max="11008" width="9.140625" style="101"/>
    <col min="11009" max="11009" width="5.7109375" style="101" customWidth="1"/>
    <col min="11010" max="11010" width="18" style="101" customWidth="1"/>
    <col min="11011" max="11011" width="11.140625" style="101" customWidth="1"/>
    <col min="11012" max="11012" width="10.85546875" style="101" customWidth="1"/>
    <col min="11013" max="11013" width="10.5703125" style="101" customWidth="1"/>
    <col min="11014" max="11014" width="10.28515625" style="101" customWidth="1"/>
    <col min="11015" max="11015" width="10.5703125" style="101" customWidth="1"/>
    <col min="11016" max="11016" width="11" style="101" customWidth="1"/>
    <col min="11017" max="11264" width="9.140625" style="101"/>
    <col min="11265" max="11265" width="5.7109375" style="101" customWidth="1"/>
    <col min="11266" max="11266" width="18" style="101" customWidth="1"/>
    <col min="11267" max="11267" width="11.140625" style="101" customWidth="1"/>
    <col min="11268" max="11268" width="10.85546875" style="101" customWidth="1"/>
    <col min="11269" max="11269" width="10.5703125" style="101" customWidth="1"/>
    <col min="11270" max="11270" width="10.28515625" style="101" customWidth="1"/>
    <col min="11271" max="11271" width="10.5703125" style="101" customWidth="1"/>
    <col min="11272" max="11272" width="11" style="101" customWidth="1"/>
    <col min="11273" max="11520" width="9.140625" style="101"/>
    <col min="11521" max="11521" width="5.7109375" style="101" customWidth="1"/>
    <col min="11522" max="11522" width="18" style="101" customWidth="1"/>
    <col min="11523" max="11523" width="11.140625" style="101" customWidth="1"/>
    <col min="11524" max="11524" width="10.85546875" style="101" customWidth="1"/>
    <col min="11525" max="11525" width="10.5703125" style="101" customWidth="1"/>
    <col min="11526" max="11526" width="10.28515625" style="101" customWidth="1"/>
    <col min="11527" max="11527" width="10.5703125" style="101" customWidth="1"/>
    <col min="11528" max="11528" width="11" style="101" customWidth="1"/>
    <col min="11529" max="11776" width="9.140625" style="101"/>
    <col min="11777" max="11777" width="5.7109375" style="101" customWidth="1"/>
    <col min="11778" max="11778" width="18" style="101" customWidth="1"/>
    <col min="11779" max="11779" width="11.140625" style="101" customWidth="1"/>
    <col min="11780" max="11780" width="10.85546875" style="101" customWidth="1"/>
    <col min="11781" max="11781" width="10.5703125" style="101" customWidth="1"/>
    <col min="11782" max="11782" width="10.28515625" style="101" customWidth="1"/>
    <col min="11783" max="11783" width="10.5703125" style="101" customWidth="1"/>
    <col min="11784" max="11784" width="11" style="101" customWidth="1"/>
    <col min="11785" max="12032" width="9.140625" style="101"/>
    <col min="12033" max="12033" width="5.7109375" style="101" customWidth="1"/>
    <col min="12034" max="12034" width="18" style="101" customWidth="1"/>
    <col min="12035" max="12035" width="11.140625" style="101" customWidth="1"/>
    <col min="12036" max="12036" width="10.85546875" style="101" customWidth="1"/>
    <col min="12037" max="12037" width="10.5703125" style="101" customWidth="1"/>
    <col min="12038" max="12038" width="10.28515625" style="101" customWidth="1"/>
    <col min="12039" max="12039" width="10.5703125" style="101" customWidth="1"/>
    <col min="12040" max="12040" width="11" style="101" customWidth="1"/>
    <col min="12041" max="12288" width="9.140625" style="101"/>
    <col min="12289" max="12289" width="5.7109375" style="101" customWidth="1"/>
    <col min="12290" max="12290" width="18" style="101" customWidth="1"/>
    <col min="12291" max="12291" width="11.140625" style="101" customWidth="1"/>
    <col min="12292" max="12292" width="10.85546875" style="101" customWidth="1"/>
    <col min="12293" max="12293" width="10.5703125" style="101" customWidth="1"/>
    <col min="12294" max="12294" width="10.28515625" style="101" customWidth="1"/>
    <col min="12295" max="12295" width="10.5703125" style="101" customWidth="1"/>
    <col min="12296" max="12296" width="11" style="101" customWidth="1"/>
    <col min="12297" max="12544" width="9.140625" style="101"/>
    <col min="12545" max="12545" width="5.7109375" style="101" customWidth="1"/>
    <col min="12546" max="12546" width="18" style="101" customWidth="1"/>
    <col min="12547" max="12547" width="11.140625" style="101" customWidth="1"/>
    <col min="12548" max="12548" width="10.85546875" style="101" customWidth="1"/>
    <col min="12549" max="12549" width="10.5703125" style="101" customWidth="1"/>
    <col min="12550" max="12550" width="10.28515625" style="101" customWidth="1"/>
    <col min="12551" max="12551" width="10.5703125" style="101" customWidth="1"/>
    <col min="12552" max="12552" width="11" style="101" customWidth="1"/>
    <col min="12553" max="12800" width="9.140625" style="101"/>
    <col min="12801" max="12801" width="5.7109375" style="101" customWidth="1"/>
    <col min="12802" max="12802" width="18" style="101" customWidth="1"/>
    <col min="12803" max="12803" width="11.140625" style="101" customWidth="1"/>
    <col min="12804" max="12804" width="10.85546875" style="101" customWidth="1"/>
    <col min="12805" max="12805" width="10.5703125" style="101" customWidth="1"/>
    <col min="12806" max="12806" width="10.28515625" style="101" customWidth="1"/>
    <col min="12807" max="12807" width="10.5703125" style="101" customWidth="1"/>
    <col min="12808" max="12808" width="11" style="101" customWidth="1"/>
    <col min="12809" max="13056" width="9.140625" style="101"/>
    <col min="13057" max="13057" width="5.7109375" style="101" customWidth="1"/>
    <col min="13058" max="13058" width="18" style="101" customWidth="1"/>
    <col min="13059" max="13059" width="11.140625" style="101" customWidth="1"/>
    <col min="13060" max="13060" width="10.85546875" style="101" customWidth="1"/>
    <col min="13061" max="13061" width="10.5703125" style="101" customWidth="1"/>
    <col min="13062" max="13062" width="10.28515625" style="101" customWidth="1"/>
    <col min="13063" max="13063" width="10.5703125" style="101" customWidth="1"/>
    <col min="13064" max="13064" width="11" style="101" customWidth="1"/>
    <col min="13065" max="13312" width="9.140625" style="101"/>
    <col min="13313" max="13313" width="5.7109375" style="101" customWidth="1"/>
    <col min="13314" max="13314" width="18" style="101" customWidth="1"/>
    <col min="13315" max="13315" width="11.140625" style="101" customWidth="1"/>
    <col min="13316" max="13316" width="10.85546875" style="101" customWidth="1"/>
    <col min="13317" max="13317" width="10.5703125" style="101" customWidth="1"/>
    <col min="13318" max="13318" width="10.28515625" style="101" customWidth="1"/>
    <col min="13319" max="13319" width="10.5703125" style="101" customWidth="1"/>
    <col min="13320" max="13320" width="11" style="101" customWidth="1"/>
    <col min="13321" max="13568" width="9.140625" style="101"/>
    <col min="13569" max="13569" width="5.7109375" style="101" customWidth="1"/>
    <col min="13570" max="13570" width="18" style="101" customWidth="1"/>
    <col min="13571" max="13571" width="11.140625" style="101" customWidth="1"/>
    <col min="13572" max="13572" width="10.85546875" style="101" customWidth="1"/>
    <col min="13573" max="13573" width="10.5703125" style="101" customWidth="1"/>
    <col min="13574" max="13574" width="10.28515625" style="101" customWidth="1"/>
    <col min="13575" max="13575" width="10.5703125" style="101" customWidth="1"/>
    <col min="13576" max="13576" width="11" style="101" customWidth="1"/>
    <col min="13577" max="13824" width="9.140625" style="101"/>
    <col min="13825" max="13825" width="5.7109375" style="101" customWidth="1"/>
    <col min="13826" max="13826" width="18" style="101" customWidth="1"/>
    <col min="13827" max="13827" width="11.140625" style="101" customWidth="1"/>
    <col min="13828" max="13828" width="10.85546875" style="101" customWidth="1"/>
    <col min="13829" max="13829" width="10.5703125" style="101" customWidth="1"/>
    <col min="13830" max="13830" width="10.28515625" style="101" customWidth="1"/>
    <col min="13831" max="13831" width="10.5703125" style="101" customWidth="1"/>
    <col min="13832" max="13832" width="11" style="101" customWidth="1"/>
    <col min="13833" max="14080" width="9.140625" style="101"/>
    <col min="14081" max="14081" width="5.7109375" style="101" customWidth="1"/>
    <col min="14082" max="14082" width="18" style="101" customWidth="1"/>
    <col min="14083" max="14083" width="11.140625" style="101" customWidth="1"/>
    <col min="14084" max="14084" width="10.85546875" style="101" customWidth="1"/>
    <col min="14085" max="14085" width="10.5703125" style="101" customWidth="1"/>
    <col min="14086" max="14086" width="10.28515625" style="101" customWidth="1"/>
    <col min="14087" max="14087" width="10.5703125" style="101" customWidth="1"/>
    <col min="14088" max="14088" width="11" style="101" customWidth="1"/>
    <col min="14089" max="14336" width="9.140625" style="101"/>
    <col min="14337" max="14337" width="5.7109375" style="101" customWidth="1"/>
    <col min="14338" max="14338" width="18" style="101" customWidth="1"/>
    <col min="14339" max="14339" width="11.140625" style="101" customWidth="1"/>
    <col min="14340" max="14340" width="10.85546875" style="101" customWidth="1"/>
    <col min="14341" max="14341" width="10.5703125" style="101" customWidth="1"/>
    <col min="14342" max="14342" width="10.28515625" style="101" customWidth="1"/>
    <col min="14343" max="14343" width="10.5703125" style="101" customWidth="1"/>
    <col min="14344" max="14344" width="11" style="101" customWidth="1"/>
    <col min="14345" max="14592" width="9.140625" style="101"/>
    <col min="14593" max="14593" width="5.7109375" style="101" customWidth="1"/>
    <col min="14594" max="14594" width="18" style="101" customWidth="1"/>
    <col min="14595" max="14595" width="11.140625" style="101" customWidth="1"/>
    <col min="14596" max="14596" width="10.85546875" style="101" customWidth="1"/>
    <col min="14597" max="14597" width="10.5703125" style="101" customWidth="1"/>
    <col min="14598" max="14598" width="10.28515625" style="101" customWidth="1"/>
    <col min="14599" max="14599" width="10.5703125" style="101" customWidth="1"/>
    <col min="14600" max="14600" width="11" style="101" customWidth="1"/>
    <col min="14601" max="14848" width="9.140625" style="101"/>
    <col min="14849" max="14849" width="5.7109375" style="101" customWidth="1"/>
    <col min="14850" max="14850" width="18" style="101" customWidth="1"/>
    <col min="14851" max="14851" width="11.140625" style="101" customWidth="1"/>
    <col min="14852" max="14852" width="10.85546875" style="101" customWidth="1"/>
    <col min="14853" max="14853" width="10.5703125" style="101" customWidth="1"/>
    <col min="14854" max="14854" width="10.28515625" style="101" customWidth="1"/>
    <col min="14855" max="14855" width="10.5703125" style="101" customWidth="1"/>
    <col min="14856" max="14856" width="11" style="101" customWidth="1"/>
    <col min="14857" max="15104" width="9.140625" style="101"/>
    <col min="15105" max="15105" width="5.7109375" style="101" customWidth="1"/>
    <col min="15106" max="15106" width="18" style="101" customWidth="1"/>
    <col min="15107" max="15107" width="11.140625" style="101" customWidth="1"/>
    <col min="15108" max="15108" width="10.85546875" style="101" customWidth="1"/>
    <col min="15109" max="15109" width="10.5703125" style="101" customWidth="1"/>
    <col min="15110" max="15110" width="10.28515625" style="101" customWidth="1"/>
    <col min="15111" max="15111" width="10.5703125" style="101" customWidth="1"/>
    <col min="15112" max="15112" width="11" style="101" customWidth="1"/>
    <col min="15113" max="15360" width="9.140625" style="101"/>
    <col min="15361" max="15361" width="5.7109375" style="101" customWidth="1"/>
    <col min="15362" max="15362" width="18" style="101" customWidth="1"/>
    <col min="15363" max="15363" width="11.140625" style="101" customWidth="1"/>
    <col min="15364" max="15364" width="10.85546875" style="101" customWidth="1"/>
    <col min="15365" max="15365" width="10.5703125" style="101" customWidth="1"/>
    <col min="15366" max="15366" width="10.28515625" style="101" customWidth="1"/>
    <col min="15367" max="15367" width="10.5703125" style="101" customWidth="1"/>
    <col min="15368" max="15368" width="11" style="101" customWidth="1"/>
    <col min="15369" max="15616" width="9.140625" style="101"/>
    <col min="15617" max="15617" width="5.7109375" style="101" customWidth="1"/>
    <col min="15618" max="15618" width="18" style="101" customWidth="1"/>
    <col min="15619" max="15619" width="11.140625" style="101" customWidth="1"/>
    <col min="15620" max="15620" width="10.85546875" style="101" customWidth="1"/>
    <col min="15621" max="15621" width="10.5703125" style="101" customWidth="1"/>
    <col min="15622" max="15622" width="10.28515625" style="101" customWidth="1"/>
    <col min="15623" max="15623" width="10.5703125" style="101" customWidth="1"/>
    <col min="15624" max="15624" width="11" style="101" customWidth="1"/>
    <col min="15625" max="15872" width="9.140625" style="101"/>
    <col min="15873" max="15873" width="5.7109375" style="101" customWidth="1"/>
    <col min="15874" max="15874" width="18" style="101" customWidth="1"/>
    <col min="15875" max="15875" width="11.140625" style="101" customWidth="1"/>
    <col min="15876" max="15876" width="10.85546875" style="101" customWidth="1"/>
    <col min="15877" max="15877" width="10.5703125" style="101" customWidth="1"/>
    <col min="15878" max="15878" width="10.28515625" style="101" customWidth="1"/>
    <col min="15879" max="15879" width="10.5703125" style="101" customWidth="1"/>
    <col min="15880" max="15880" width="11" style="101" customWidth="1"/>
    <col min="15881" max="16128" width="9.140625" style="101"/>
    <col min="16129" max="16129" width="5.7109375" style="101" customWidth="1"/>
    <col min="16130" max="16130" width="18" style="101" customWidth="1"/>
    <col min="16131" max="16131" width="11.140625" style="101" customWidth="1"/>
    <col min="16132" max="16132" width="10.85546875" style="101" customWidth="1"/>
    <col min="16133" max="16133" width="10.5703125" style="101" customWidth="1"/>
    <col min="16134" max="16134" width="10.28515625" style="101" customWidth="1"/>
    <col min="16135" max="16135" width="10.5703125" style="101" customWidth="1"/>
    <col min="16136" max="16136" width="11" style="101" customWidth="1"/>
    <col min="16137" max="16384" width="9.140625" style="101"/>
  </cols>
  <sheetData>
    <row r="1" spans="1:8" ht="15.75">
      <c r="A1" s="510" t="s">
        <v>298</v>
      </c>
      <c r="B1" s="510"/>
      <c r="C1" s="510"/>
      <c r="D1" s="189"/>
      <c r="E1" s="189"/>
      <c r="F1" s="511" t="s">
        <v>398</v>
      </c>
      <c r="G1" s="511"/>
      <c r="H1" s="511"/>
    </row>
    <row r="2" spans="1:8" ht="15.75">
      <c r="A2" s="190"/>
      <c r="B2" s="190"/>
      <c r="C2" s="190"/>
      <c r="D2" s="189"/>
      <c r="E2" s="189"/>
      <c r="F2" s="191"/>
      <c r="G2" s="191"/>
      <c r="H2" s="191"/>
    </row>
    <row r="3" spans="1:8" ht="22.5" customHeight="1">
      <c r="A3" s="512" t="s">
        <v>399</v>
      </c>
      <c r="B3" s="512"/>
      <c r="C3" s="512"/>
      <c r="D3" s="512"/>
      <c r="E3" s="512"/>
      <c r="F3" s="512"/>
      <c r="G3" s="512"/>
      <c r="H3" s="512"/>
    </row>
    <row r="4" spans="1:8" ht="24.75" customHeight="1">
      <c r="A4" s="512" t="s">
        <v>400</v>
      </c>
      <c r="B4" s="512"/>
      <c r="C4" s="512"/>
      <c r="D4" s="512"/>
      <c r="E4" s="512"/>
      <c r="F4" s="512"/>
      <c r="G4" s="512"/>
      <c r="H4" s="512"/>
    </row>
    <row r="5" spans="1:8" ht="19.5" customHeight="1">
      <c r="A5" s="513" t="s">
        <v>401</v>
      </c>
      <c r="B5" s="513"/>
      <c r="C5" s="513"/>
      <c r="D5" s="513"/>
      <c r="E5" s="513"/>
      <c r="F5" s="513"/>
      <c r="G5" s="513"/>
      <c r="H5" s="513"/>
    </row>
    <row r="6" spans="1:8" ht="15.75">
      <c r="A6" s="192"/>
      <c r="B6" s="192"/>
      <c r="C6" s="192"/>
      <c r="D6" s="192"/>
      <c r="E6" s="192"/>
      <c r="F6" s="509" t="s">
        <v>402</v>
      </c>
      <c r="G6" s="509"/>
      <c r="H6" s="509"/>
    </row>
    <row r="7" spans="1:8" ht="21" customHeight="1">
      <c r="A7" s="477" t="s">
        <v>403</v>
      </c>
      <c r="B7" s="477" t="s">
        <v>404</v>
      </c>
      <c r="C7" s="505" t="s">
        <v>405</v>
      </c>
      <c r="D7" s="505"/>
      <c r="E7" s="505"/>
      <c r="F7" s="505"/>
      <c r="G7" s="505"/>
      <c r="H7" s="505"/>
    </row>
    <row r="8" spans="1:8" ht="42.75" customHeight="1">
      <c r="A8" s="477"/>
      <c r="B8" s="477"/>
      <c r="C8" s="506" t="s">
        <v>406</v>
      </c>
      <c r="D8" s="506" t="s">
        <v>407</v>
      </c>
      <c r="E8" s="506" t="s">
        <v>408</v>
      </c>
      <c r="F8" s="506" t="s">
        <v>409</v>
      </c>
      <c r="G8" s="506" t="s">
        <v>410</v>
      </c>
      <c r="H8" s="506" t="s">
        <v>411</v>
      </c>
    </row>
    <row r="9" spans="1:8" ht="45.75" customHeight="1">
      <c r="A9" s="477"/>
      <c r="B9" s="477"/>
      <c r="C9" s="507"/>
      <c r="D9" s="507"/>
      <c r="E9" s="507"/>
      <c r="F9" s="507"/>
      <c r="G9" s="507"/>
      <c r="H9" s="507"/>
    </row>
    <row r="10" spans="1:8" ht="53.25" customHeight="1">
      <c r="A10" s="477"/>
      <c r="B10" s="477"/>
      <c r="C10" s="508"/>
      <c r="D10" s="508"/>
      <c r="E10" s="508"/>
      <c r="F10" s="508"/>
      <c r="G10" s="508"/>
      <c r="H10" s="508"/>
    </row>
    <row r="11" spans="1:8" ht="24.95" customHeight="1">
      <c r="A11" s="193">
        <v>1</v>
      </c>
      <c r="B11" s="194" t="s">
        <v>126</v>
      </c>
      <c r="C11" s="193">
        <v>48</v>
      </c>
      <c r="D11" s="193">
        <v>48</v>
      </c>
      <c r="E11" s="193">
        <v>48</v>
      </c>
      <c r="F11" s="193">
        <v>48</v>
      </c>
      <c r="G11" s="193">
        <v>48</v>
      </c>
      <c r="H11" s="193">
        <v>30</v>
      </c>
    </row>
    <row r="12" spans="1:8" ht="24.95" customHeight="1">
      <c r="A12" s="195">
        <v>2</v>
      </c>
      <c r="B12" s="196" t="s">
        <v>127</v>
      </c>
      <c r="C12" s="195">
        <v>57</v>
      </c>
      <c r="D12" s="195">
        <v>57</v>
      </c>
      <c r="E12" s="195">
        <v>57</v>
      </c>
      <c r="F12" s="195">
        <v>57</v>
      </c>
      <c r="G12" s="195">
        <v>57</v>
      </c>
      <c r="H12" s="195">
        <v>30</v>
      </c>
    </row>
    <row r="13" spans="1:8" ht="24.95" customHeight="1">
      <c r="A13" s="195">
        <v>3</v>
      </c>
      <c r="B13" s="196" t="s">
        <v>128</v>
      </c>
      <c r="C13" s="195">
        <v>52</v>
      </c>
      <c r="D13" s="195">
        <v>52</v>
      </c>
      <c r="E13" s="195">
        <v>52</v>
      </c>
      <c r="F13" s="195">
        <v>52</v>
      </c>
      <c r="G13" s="195">
        <v>52</v>
      </c>
      <c r="H13" s="195">
        <v>30</v>
      </c>
    </row>
    <row r="14" spans="1:8" ht="24.95" customHeight="1">
      <c r="A14" s="195">
        <v>4</v>
      </c>
      <c r="B14" s="196" t="s">
        <v>130</v>
      </c>
      <c r="C14" s="195">
        <v>45</v>
      </c>
      <c r="D14" s="195">
        <v>45</v>
      </c>
      <c r="E14" s="195">
        <v>45</v>
      </c>
      <c r="F14" s="195">
        <v>45</v>
      </c>
      <c r="G14" s="195">
        <v>45</v>
      </c>
      <c r="H14" s="195">
        <v>30</v>
      </c>
    </row>
    <row r="15" spans="1:8" ht="24.95" customHeight="1">
      <c r="A15" s="195">
        <v>5</v>
      </c>
      <c r="B15" s="196" t="s">
        <v>131</v>
      </c>
      <c r="C15" s="195">
        <v>45</v>
      </c>
      <c r="D15" s="195">
        <v>45</v>
      </c>
      <c r="E15" s="195">
        <v>45</v>
      </c>
      <c r="F15" s="195">
        <v>45</v>
      </c>
      <c r="G15" s="195">
        <v>45</v>
      </c>
      <c r="H15" s="195">
        <v>30</v>
      </c>
    </row>
    <row r="16" spans="1:8" ht="24.95" customHeight="1">
      <c r="A16" s="195">
        <v>6</v>
      </c>
      <c r="B16" s="196" t="s">
        <v>134</v>
      </c>
      <c r="C16" s="195">
        <v>45</v>
      </c>
      <c r="D16" s="195">
        <v>45</v>
      </c>
      <c r="E16" s="195">
        <v>45</v>
      </c>
      <c r="F16" s="195">
        <v>45</v>
      </c>
      <c r="G16" s="195">
        <v>45</v>
      </c>
      <c r="H16" s="195">
        <v>30</v>
      </c>
    </row>
    <row r="17" spans="1:8" ht="24.95" customHeight="1">
      <c r="A17" s="195">
        <v>7</v>
      </c>
      <c r="B17" s="196" t="s">
        <v>132</v>
      </c>
      <c r="C17" s="195">
        <v>45</v>
      </c>
      <c r="D17" s="195">
        <v>45</v>
      </c>
      <c r="E17" s="195">
        <v>45</v>
      </c>
      <c r="F17" s="195">
        <v>45</v>
      </c>
      <c r="G17" s="195">
        <v>45</v>
      </c>
      <c r="H17" s="195">
        <v>30</v>
      </c>
    </row>
    <row r="18" spans="1:8" ht="24.95" customHeight="1">
      <c r="A18" s="195">
        <v>8</v>
      </c>
      <c r="B18" s="196" t="s">
        <v>129</v>
      </c>
      <c r="C18" s="195">
        <v>13</v>
      </c>
      <c r="D18" s="195">
        <v>13</v>
      </c>
      <c r="E18" s="197" t="s">
        <v>412</v>
      </c>
      <c r="F18" s="195">
        <v>13</v>
      </c>
      <c r="G18" s="195">
        <v>13</v>
      </c>
      <c r="H18" s="195">
        <v>30</v>
      </c>
    </row>
    <row r="19" spans="1:8" ht="24.95" customHeight="1">
      <c r="A19" s="195">
        <v>9</v>
      </c>
      <c r="B19" s="196" t="s">
        <v>137</v>
      </c>
      <c r="C19" s="195">
        <v>45</v>
      </c>
      <c r="D19" s="195">
        <v>45</v>
      </c>
      <c r="E19" s="195">
        <v>45</v>
      </c>
      <c r="F19" s="195">
        <v>45</v>
      </c>
      <c r="G19" s="195">
        <v>45</v>
      </c>
      <c r="H19" s="195">
        <v>30</v>
      </c>
    </row>
    <row r="20" spans="1:8" ht="24.95" customHeight="1">
      <c r="A20" s="195">
        <v>10</v>
      </c>
      <c r="B20" s="196" t="s">
        <v>136</v>
      </c>
      <c r="C20" s="195">
        <v>45</v>
      </c>
      <c r="D20" s="195">
        <v>45</v>
      </c>
      <c r="E20" s="195">
        <v>45</v>
      </c>
      <c r="F20" s="195">
        <v>45</v>
      </c>
      <c r="G20" s="195">
        <v>45</v>
      </c>
      <c r="H20" s="195">
        <v>30</v>
      </c>
    </row>
    <row r="21" spans="1:8" ht="24.95" customHeight="1">
      <c r="A21" s="195">
        <v>11</v>
      </c>
      <c r="B21" s="196" t="s">
        <v>138</v>
      </c>
      <c r="C21" s="195">
        <v>45</v>
      </c>
      <c r="D21" s="195">
        <v>45</v>
      </c>
      <c r="E21" s="195">
        <v>45</v>
      </c>
      <c r="F21" s="195">
        <v>45</v>
      </c>
      <c r="G21" s="195">
        <v>45</v>
      </c>
      <c r="H21" s="195">
        <v>30</v>
      </c>
    </row>
    <row r="22" spans="1:8" ht="24.95" customHeight="1">
      <c r="A22" s="195">
        <v>12</v>
      </c>
      <c r="B22" s="196" t="s">
        <v>142</v>
      </c>
      <c r="C22" s="195">
        <v>45</v>
      </c>
      <c r="D22" s="195">
        <v>45</v>
      </c>
      <c r="E22" s="195">
        <v>45</v>
      </c>
      <c r="F22" s="195">
        <v>45</v>
      </c>
      <c r="G22" s="195">
        <v>45</v>
      </c>
      <c r="H22" s="195">
        <v>30</v>
      </c>
    </row>
    <row r="23" spans="1:8" ht="24.95" customHeight="1">
      <c r="A23" s="195">
        <v>13</v>
      </c>
      <c r="B23" s="196" t="s">
        <v>143</v>
      </c>
      <c r="C23" s="195">
        <v>45</v>
      </c>
      <c r="D23" s="195">
        <v>45</v>
      </c>
      <c r="E23" s="195">
        <v>45</v>
      </c>
      <c r="F23" s="195">
        <v>45</v>
      </c>
      <c r="G23" s="195">
        <v>45</v>
      </c>
      <c r="H23" s="195">
        <v>30</v>
      </c>
    </row>
    <row r="24" spans="1:8" ht="24.95" customHeight="1">
      <c r="A24" s="195">
        <v>14</v>
      </c>
      <c r="B24" s="196" t="s">
        <v>140</v>
      </c>
      <c r="C24" s="195">
        <v>45</v>
      </c>
      <c r="D24" s="195">
        <v>45</v>
      </c>
      <c r="E24" s="195">
        <v>45</v>
      </c>
      <c r="F24" s="195">
        <v>45</v>
      </c>
      <c r="G24" s="195">
        <v>45</v>
      </c>
      <c r="H24" s="195">
        <v>30</v>
      </c>
    </row>
    <row r="25" spans="1:8" ht="24.95" customHeight="1">
      <c r="A25" s="195">
        <v>15</v>
      </c>
      <c r="B25" s="196" t="s">
        <v>141</v>
      </c>
      <c r="C25" s="195">
        <v>45</v>
      </c>
      <c r="D25" s="195">
        <v>45</v>
      </c>
      <c r="E25" s="195">
        <v>45</v>
      </c>
      <c r="F25" s="195">
        <v>45</v>
      </c>
      <c r="G25" s="195">
        <v>45</v>
      </c>
      <c r="H25" s="195">
        <v>30</v>
      </c>
    </row>
    <row r="26" spans="1:8" ht="24.95" customHeight="1">
      <c r="A26" s="195">
        <v>16</v>
      </c>
      <c r="B26" s="196" t="s">
        <v>139</v>
      </c>
      <c r="C26" s="195">
        <v>45</v>
      </c>
      <c r="D26" s="195">
        <v>45</v>
      </c>
      <c r="E26" s="195">
        <v>45</v>
      </c>
      <c r="F26" s="195">
        <v>45</v>
      </c>
      <c r="G26" s="195">
        <v>45</v>
      </c>
      <c r="H26" s="195">
        <v>30</v>
      </c>
    </row>
    <row r="27" spans="1:8" ht="24.95" customHeight="1">
      <c r="A27" s="195">
        <v>17</v>
      </c>
      <c r="B27" s="196" t="s">
        <v>133</v>
      </c>
      <c r="C27" s="195">
        <v>45</v>
      </c>
      <c r="D27" s="195">
        <v>45</v>
      </c>
      <c r="E27" s="195">
        <v>45</v>
      </c>
      <c r="F27" s="195">
        <v>45</v>
      </c>
      <c r="G27" s="195">
        <v>45</v>
      </c>
      <c r="H27" s="195">
        <v>30</v>
      </c>
    </row>
    <row r="28" spans="1:8" ht="24.95" customHeight="1">
      <c r="A28" s="198">
        <v>18</v>
      </c>
      <c r="B28" s="199" t="s">
        <v>135</v>
      </c>
      <c r="C28" s="198">
        <v>45</v>
      </c>
      <c r="D28" s="198">
        <v>45</v>
      </c>
      <c r="E28" s="198">
        <v>45</v>
      </c>
      <c r="F28" s="198">
        <v>45</v>
      </c>
      <c r="G28" s="198">
        <v>45</v>
      </c>
      <c r="H28" s="198">
        <v>30</v>
      </c>
    </row>
  </sheetData>
  <mergeCells count="15">
    <mergeCell ref="F6:H6"/>
    <mergeCell ref="A1:C1"/>
    <mergeCell ref="F1:H1"/>
    <mergeCell ref="A3:H3"/>
    <mergeCell ref="A4:H4"/>
    <mergeCell ref="A5:H5"/>
    <mergeCell ref="A7:A10"/>
    <mergeCell ref="B7:B10"/>
    <mergeCell ref="C7:H7"/>
    <mergeCell ref="C8:C10"/>
    <mergeCell ref="D8:D10"/>
    <mergeCell ref="E8:E10"/>
    <mergeCell ref="F8:F10"/>
    <mergeCell ref="G8:G10"/>
    <mergeCell ref="H8:H10"/>
  </mergeCells>
  <printOptions horizontalCentered="1"/>
  <pageMargins left="0.7" right="0.4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activeCell="F7" sqref="F7"/>
    </sheetView>
  </sheetViews>
  <sheetFormatPr defaultRowHeight="15.75"/>
  <cols>
    <col min="1" max="1" width="4.7109375" style="176" customWidth="1"/>
    <col min="2" max="2" width="16.85546875" style="176" customWidth="1"/>
    <col min="3" max="3" width="15.85546875" style="176" customWidth="1"/>
    <col min="4" max="4" width="15.42578125" style="176" customWidth="1"/>
    <col min="5" max="5" width="13.42578125" style="176" customWidth="1"/>
    <col min="6" max="6" width="12.5703125" style="176" customWidth="1"/>
    <col min="7" max="7" width="15" style="176" customWidth="1"/>
    <col min="8" max="8" width="15.28515625" style="176" customWidth="1"/>
    <col min="9" max="9" width="15.140625" style="176" customWidth="1"/>
    <col min="10" max="10" width="14.28515625" style="176" customWidth="1"/>
    <col min="11" max="11" width="15.28515625" style="176" customWidth="1"/>
    <col min="12" max="256" width="9.140625" style="176"/>
    <col min="257" max="257" width="4.7109375" style="176" customWidth="1"/>
    <col min="258" max="258" width="16.85546875" style="176" customWidth="1"/>
    <col min="259" max="259" width="15.85546875" style="176" customWidth="1"/>
    <col min="260" max="260" width="15.42578125" style="176" customWidth="1"/>
    <col min="261" max="261" width="13.42578125" style="176" customWidth="1"/>
    <col min="262" max="262" width="12.5703125" style="176" customWidth="1"/>
    <col min="263" max="263" width="15" style="176" customWidth="1"/>
    <col min="264" max="264" width="15.28515625" style="176" customWidth="1"/>
    <col min="265" max="265" width="15.140625" style="176" customWidth="1"/>
    <col min="266" max="266" width="14.28515625" style="176" customWidth="1"/>
    <col min="267" max="267" width="15.28515625" style="176" customWidth="1"/>
    <col min="268" max="512" width="9.140625" style="176"/>
    <col min="513" max="513" width="4.7109375" style="176" customWidth="1"/>
    <col min="514" max="514" width="16.85546875" style="176" customWidth="1"/>
    <col min="515" max="515" width="15.85546875" style="176" customWidth="1"/>
    <col min="516" max="516" width="15.42578125" style="176" customWidth="1"/>
    <col min="517" max="517" width="13.42578125" style="176" customWidth="1"/>
    <col min="518" max="518" width="12.5703125" style="176" customWidth="1"/>
    <col min="519" max="519" width="15" style="176" customWidth="1"/>
    <col min="520" max="520" width="15.28515625" style="176" customWidth="1"/>
    <col min="521" max="521" width="15.140625" style="176" customWidth="1"/>
    <col min="522" max="522" width="14.28515625" style="176" customWidth="1"/>
    <col min="523" max="523" width="15.28515625" style="176" customWidth="1"/>
    <col min="524" max="768" width="9.140625" style="176"/>
    <col min="769" max="769" width="4.7109375" style="176" customWidth="1"/>
    <col min="770" max="770" width="16.85546875" style="176" customWidth="1"/>
    <col min="771" max="771" width="15.85546875" style="176" customWidth="1"/>
    <col min="772" max="772" width="15.42578125" style="176" customWidth="1"/>
    <col min="773" max="773" width="13.42578125" style="176" customWidth="1"/>
    <col min="774" max="774" width="12.5703125" style="176" customWidth="1"/>
    <col min="775" max="775" width="15" style="176" customWidth="1"/>
    <col min="776" max="776" width="15.28515625" style="176" customWidth="1"/>
    <col min="777" max="777" width="15.140625" style="176" customWidth="1"/>
    <col min="778" max="778" width="14.28515625" style="176" customWidth="1"/>
    <col min="779" max="779" width="15.28515625" style="176" customWidth="1"/>
    <col min="780" max="1024" width="9.140625" style="176"/>
    <col min="1025" max="1025" width="4.7109375" style="176" customWidth="1"/>
    <col min="1026" max="1026" width="16.85546875" style="176" customWidth="1"/>
    <col min="1027" max="1027" width="15.85546875" style="176" customWidth="1"/>
    <col min="1028" max="1028" width="15.42578125" style="176" customWidth="1"/>
    <col min="1029" max="1029" width="13.42578125" style="176" customWidth="1"/>
    <col min="1030" max="1030" width="12.5703125" style="176" customWidth="1"/>
    <col min="1031" max="1031" width="15" style="176" customWidth="1"/>
    <col min="1032" max="1032" width="15.28515625" style="176" customWidth="1"/>
    <col min="1033" max="1033" width="15.140625" style="176" customWidth="1"/>
    <col min="1034" max="1034" width="14.28515625" style="176" customWidth="1"/>
    <col min="1035" max="1035" width="15.28515625" style="176" customWidth="1"/>
    <col min="1036" max="1280" width="9.140625" style="176"/>
    <col min="1281" max="1281" width="4.7109375" style="176" customWidth="1"/>
    <col min="1282" max="1282" width="16.85546875" style="176" customWidth="1"/>
    <col min="1283" max="1283" width="15.85546875" style="176" customWidth="1"/>
    <col min="1284" max="1284" width="15.42578125" style="176" customWidth="1"/>
    <col min="1285" max="1285" width="13.42578125" style="176" customWidth="1"/>
    <col min="1286" max="1286" width="12.5703125" style="176" customWidth="1"/>
    <col min="1287" max="1287" width="15" style="176" customWidth="1"/>
    <col min="1288" max="1288" width="15.28515625" style="176" customWidth="1"/>
    <col min="1289" max="1289" width="15.140625" style="176" customWidth="1"/>
    <col min="1290" max="1290" width="14.28515625" style="176" customWidth="1"/>
    <col min="1291" max="1291" width="15.28515625" style="176" customWidth="1"/>
    <col min="1292" max="1536" width="9.140625" style="176"/>
    <col min="1537" max="1537" width="4.7109375" style="176" customWidth="1"/>
    <col min="1538" max="1538" width="16.85546875" style="176" customWidth="1"/>
    <col min="1539" max="1539" width="15.85546875" style="176" customWidth="1"/>
    <col min="1540" max="1540" width="15.42578125" style="176" customWidth="1"/>
    <col min="1541" max="1541" width="13.42578125" style="176" customWidth="1"/>
    <col min="1542" max="1542" width="12.5703125" style="176" customWidth="1"/>
    <col min="1543" max="1543" width="15" style="176" customWidth="1"/>
    <col min="1544" max="1544" width="15.28515625" style="176" customWidth="1"/>
    <col min="1545" max="1545" width="15.140625" style="176" customWidth="1"/>
    <col min="1546" max="1546" width="14.28515625" style="176" customWidth="1"/>
    <col min="1547" max="1547" width="15.28515625" style="176" customWidth="1"/>
    <col min="1548" max="1792" width="9.140625" style="176"/>
    <col min="1793" max="1793" width="4.7109375" style="176" customWidth="1"/>
    <col min="1794" max="1794" width="16.85546875" style="176" customWidth="1"/>
    <col min="1795" max="1795" width="15.85546875" style="176" customWidth="1"/>
    <col min="1796" max="1796" width="15.42578125" style="176" customWidth="1"/>
    <col min="1797" max="1797" width="13.42578125" style="176" customWidth="1"/>
    <col min="1798" max="1798" width="12.5703125" style="176" customWidth="1"/>
    <col min="1799" max="1799" width="15" style="176" customWidth="1"/>
    <col min="1800" max="1800" width="15.28515625" style="176" customWidth="1"/>
    <col min="1801" max="1801" width="15.140625" style="176" customWidth="1"/>
    <col min="1802" max="1802" width="14.28515625" style="176" customWidth="1"/>
    <col min="1803" max="1803" width="15.28515625" style="176" customWidth="1"/>
    <col min="1804" max="2048" width="9.140625" style="176"/>
    <col min="2049" max="2049" width="4.7109375" style="176" customWidth="1"/>
    <col min="2050" max="2050" width="16.85546875" style="176" customWidth="1"/>
    <col min="2051" max="2051" width="15.85546875" style="176" customWidth="1"/>
    <col min="2052" max="2052" width="15.42578125" style="176" customWidth="1"/>
    <col min="2053" max="2053" width="13.42578125" style="176" customWidth="1"/>
    <col min="2054" max="2054" width="12.5703125" style="176" customWidth="1"/>
    <col min="2055" max="2055" width="15" style="176" customWidth="1"/>
    <col min="2056" max="2056" width="15.28515625" style="176" customWidth="1"/>
    <col min="2057" max="2057" width="15.140625" style="176" customWidth="1"/>
    <col min="2058" max="2058" width="14.28515625" style="176" customWidth="1"/>
    <col min="2059" max="2059" width="15.28515625" style="176" customWidth="1"/>
    <col min="2060" max="2304" width="9.140625" style="176"/>
    <col min="2305" max="2305" width="4.7109375" style="176" customWidth="1"/>
    <col min="2306" max="2306" width="16.85546875" style="176" customWidth="1"/>
    <col min="2307" max="2307" width="15.85546875" style="176" customWidth="1"/>
    <col min="2308" max="2308" width="15.42578125" style="176" customWidth="1"/>
    <col min="2309" max="2309" width="13.42578125" style="176" customWidth="1"/>
    <col min="2310" max="2310" width="12.5703125" style="176" customWidth="1"/>
    <col min="2311" max="2311" width="15" style="176" customWidth="1"/>
    <col min="2312" max="2312" width="15.28515625" style="176" customWidth="1"/>
    <col min="2313" max="2313" width="15.140625" style="176" customWidth="1"/>
    <col min="2314" max="2314" width="14.28515625" style="176" customWidth="1"/>
    <col min="2315" max="2315" width="15.28515625" style="176" customWidth="1"/>
    <col min="2316" max="2560" width="9.140625" style="176"/>
    <col min="2561" max="2561" width="4.7109375" style="176" customWidth="1"/>
    <col min="2562" max="2562" width="16.85546875" style="176" customWidth="1"/>
    <col min="2563" max="2563" width="15.85546875" style="176" customWidth="1"/>
    <col min="2564" max="2564" width="15.42578125" style="176" customWidth="1"/>
    <col min="2565" max="2565" width="13.42578125" style="176" customWidth="1"/>
    <col min="2566" max="2566" width="12.5703125" style="176" customWidth="1"/>
    <col min="2567" max="2567" width="15" style="176" customWidth="1"/>
    <col min="2568" max="2568" width="15.28515625" style="176" customWidth="1"/>
    <col min="2569" max="2569" width="15.140625" style="176" customWidth="1"/>
    <col min="2570" max="2570" width="14.28515625" style="176" customWidth="1"/>
    <col min="2571" max="2571" width="15.28515625" style="176" customWidth="1"/>
    <col min="2572" max="2816" width="9.140625" style="176"/>
    <col min="2817" max="2817" width="4.7109375" style="176" customWidth="1"/>
    <col min="2818" max="2818" width="16.85546875" style="176" customWidth="1"/>
    <col min="2819" max="2819" width="15.85546875" style="176" customWidth="1"/>
    <col min="2820" max="2820" width="15.42578125" style="176" customWidth="1"/>
    <col min="2821" max="2821" width="13.42578125" style="176" customWidth="1"/>
    <col min="2822" max="2822" width="12.5703125" style="176" customWidth="1"/>
    <col min="2823" max="2823" width="15" style="176" customWidth="1"/>
    <col min="2824" max="2824" width="15.28515625" style="176" customWidth="1"/>
    <col min="2825" max="2825" width="15.140625" style="176" customWidth="1"/>
    <col min="2826" max="2826" width="14.28515625" style="176" customWidth="1"/>
    <col min="2827" max="2827" width="15.28515625" style="176" customWidth="1"/>
    <col min="2828" max="3072" width="9.140625" style="176"/>
    <col min="3073" max="3073" width="4.7109375" style="176" customWidth="1"/>
    <col min="3074" max="3074" width="16.85546875" style="176" customWidth="1"/>
    <col min="3075" max="3075" width="15.85546875" style="176" customWidth="1"/>
    <col min="3076" max="3076" width="15.42578125" style="176" customWidth="1"/>
    <col min="3077" max="3077" width="13.42578125" style="176" customWidth="1"/>
    <col min="3078" max="3078" width="12.5703125" style="176" customWidth="1"/>
    <col min="3079" max="3079" width="15" style="176" customWidth="1"/>
    <col min="3080" max="3080" width="15.28515625" style="176" customWidth="1"/>
    <col min="3081" max="3081" width="15.140625" style="176" customWidth="1"/>
    <col min="3082" max="3082" width="14.28515625" style="176" customWidth="1"/>
    <col min="3083" max="3083" width="15.28515625" style="176" customWidth="1"/>
    <col min="3084" max="3328" width="9.140625" style="176"/>
    <col min="3329" max="3329" width="4.7109375" style="176" customWidth="1"/>
    <col min="3330" max="3330" width="16.85546875" style="176" customWidth="1"/>
    <col min="3331" max="3331" width="15.85546875" style="176" customWidth="1"/>
    <col min="3332" max="3332" width="15.42578125" style="176" customWidth="1"/>
    <col min="3333" max="3333" width="13.42578125" style="176" customWidth="1"/>
    <col min="3334" max="3334" width="12.5703125" style="176" customWidth="1"/>
    <col min="3335" max="3335" width="15" style="176" customWidth="1"/>
    <col min="3336" max="3336" width="15.28515625" style="176" customWidth="1"/>
    <col min="3337" max="3337" width="15.140625" style="176" customWidth="1"/>
    <col min="3338" max="3338" width="14.28515625" style="176" customWidth="1"/>
    <col min="3339" max="3339" width="15.28515625" style="176" customWidth="1"/>
    <col min="3340" max="3584" width="9.140625" style="176"/>
    <col min="3585" max="3585" width="4.7109375" style="176" customWidth="1"/>
    <col min="3586" max="3586" width="16.85546875" style="176" customWidth="1"/>
    <col min="3587" max="3587" width="15.85546875" style="176" customWidth="1"/>
    <col min="3588" max="3588" width="15.42578125" style="176" customWidth="1"/>
    <col min="3589" max="3589" width="13.42578125" style="176" customWidth="1"/>
    <col min="3590" max="3590" width="12.5703125" style="176" customWidth="1"/>
    <col min="3591" max="3591" width="15" style="176" customWidth="1"/>
    <col min="3592" max="3592" width="15.28515625" style="176" customWidth="1"/>
    <col min="3593" max="3593" width="15.140625" style="176" customWidth="1"/>
    <col min="3594" max="3594" width="14.28515625" style="176" customWidth="1"/>
    <col min="3595" max="3595" width="15.28515625" style="176" customWidth="1"/>
    <col min="3596" max="3840" width="9.140625" style="176"/>
    <col min="3841" max="3841" width="4.7109375" style="176" customWidth="1"/>
    <col min="3842" max="3842" width="16.85546875" style="176" customWidth="1"/>
    <col min="3843" max="3843" width="15.85546875" style="176" customWidth="1"/>
    <col min="3844" max="3844" width="15.42578125" style="176" customWidth="1"/>
    <col min="3845" max="3845" width="13.42578125" style="176" customWidth="1"/>
    <col min="3846" max="3846" width="12.5703125" style="176" customWidth="1"/>
    <col min="3847" max="3847" width="15" style="176" customWidth="1"/>
    <col min="3848" max="3848" width="15.28515625" style="176" customWidth="1"/>
    <col min="3849" max="3849" width="15.140625" style="176" customWidth="1"/>
    <col min="3850" max="3850" width="14.28515625" style="176" customWidth="1"/>
    <col min="3851" max="3851" width="15.28515625" style="176" customWidth="1"/>
    <col min="3852" max="4096" width="9.140625" style="176"/>
    <col min="4097" max="4097" width="4.7109375" style="176" customWidth="1"/>
    <col min="4098" max="4098" width="16.85546875" style="176" customWidth="1"/>
    <col min="4099" max="4099" width="15.85546875" style="176" customWidth="1"/>
    <col min="4100" max="4100" width="15.42578125" style="176" customWidth="1"/>
    <col min="4101" max="4101" width="13.42578125" style="176" customWidth="1"/>
    <col min="4102" max="4102" width="12.5703125" style="176" customWidth="1"/>
    <col min="4103" max="4103" width="15" style="176" customWidth="1"/>
    <col min="4104" max="4104" width="15.28515625" style="176" customWidth="1"/>
    <col min="4105" max="4105" width="15.140625" style="176" customWidth="1"/>
    <col min="4106" max="4106" width="14.28515625" style="176" customWidth="1"/>
    <col min="4107" max="4107" width="15.28515625" style="176" customWidth="1"/>
    <col min="4108" max="4352" width="9.140625" style="176"/>
    <col min="4353" max="4353" width="4.7109375" style="176" customWidth="1"/>
    <col min="4354" max="4354" width="16.85546875" style="176" customWidth="1"/>
    <col min="4355" max="4355" width="15.85546875" style="176" customWidth="1"/>
    <col min="4356" max="4356" width="15.42578125" style="176" customWidth="1"/>
    <col min="4357" max="4357" width="13.42578125" style="176" customWidth="1"/>
    <col min="4358" max="4358" width="12.5703125" style="176" customWidth="1"/>
    <col min="4359" max="4359" width="15" style="176" customWidth="1"/>
    <col min="4360" max="4360" width="15.28515625" style="176" customWidth="1"/>
    <col min="4361" max="4361" width="15.140625" style="176" customWidth="1"/>
    <col min="4362" max="4362" width="14.28515625" style="176" customWidth="1"/>
    <col min="4363" max="4363" width="15.28515625" style="176" customWidth="1"/>
    <col min="4364" max="4608" width="9.140625" style="176"/>
    <col min="4609" max="4609" width="4.7109375" style="176" customWidth="1"/>
    <col min="4610" max="4610" width="16.85546875" style="176" customWidth="1"/>
    <col min="4611" max="4611" width="15.85546875" style="176" customWidth="1"/>
    <col min="4612" max="4612" width="15.42578125" style="176" customWidth="1"/>
    <col min="4613" max="4613" width="13.42578125" style="176" customWidth="1"/>
    <col min="4614" max="4614" width="12.5703125" style="176" customWidth="1"/>
    <col min="4615" max="4615" width="15" style="176" customWidth="1"/>
    <col min="4616" max="4616" width="15.28515625" style="176" customWidth="1"/>
    <col min="4617" max="4617" width="15.140625" style="176" customWidth="1"/>
    <col min="4618" max="4618" width="14.28515625" style="176" customWidth="1"/>
    <col min="4619" max="4619" width="15.28515625" style="176" customWidth="1"/>
    <col min="4620" max="4864" width="9.140625" style="176"/>
    <col min="4865" max="4865" width="4.7109375" style="176" customWidth="1"/>
    <col min="4866" max="4866" width="16.85546875" style="176" customWidth="1"/>
    <col min="4867" max="4867" width="15.85546875" style="176" customWidth="1"/>
    <col min="4868" max="4868" width="15.42578125" style="176" customWidth="1"/>
    <col min="4869" max="4869" width="13.42578125" style="176" customWidth="1"/>
    <col min="4870" max="4870" width="12.5703125" style="176" customWidth="1"/>
    <col min="4871" max="4871" width="15" style="176" customWidth="1"/>
    <col min="4872" max="4872" width="15.28515625" style="176" customWidth="1"/>
    <col min="4873" max="4873" width="15.140625" style="176" customWidth="1"/>
    <col min="4874" max="4874" width="14.28515625" style="176" customWidth="1"/>
    <col min="4875" max="4875" width="15.28515625" style="176" customWidth="1"/>
    <col min="4876" max="5120" width="9.140625" style="176"/>
    <col min="5121" max="5121" width="4.7109375" style="176" customWidth="1"/>
    <col min="5122" max="5122" width="16.85546875" style="176" customWidth="1"/>
    <col min="5123" max="5123" width="15.85546875" style="176" customWidth="1"/>
    <col min="5124" max="5124" width="15.42578125" style="176" customWidth="1"/>
    <col min="5125" max="5125" width="13.42578125" style="176" customWidth="1"/>
    <col min="5126" max="5126" width="12.5703125" style="176" customWidth="1"/>
    <col min="5127" max="5127" width="15" style="176" customWidth="1"/>
    <col min="5128" max="5128" width="15.28515625" style="176" customWidth="1"/>
    <col min="5129" max="5129" width="15.140625" style="176" customWidth="1"/>
    <col min="5130" max="5130" width="14.28515625" style="176" customWidth="1"/>
    <col min="5131" max="5131" width="15.28515625" style="176" customWidth="1"/>
    <col min="5132" max="5376" width="9.140625" style="176"/>
    <col min="5377" max="5377" width="4.7109375" style="176" customWidth="1"/>
    <col min="5378" max="5378" width="16.85546875" style="176" customWidth="1"/>
    <col min="5379" max="5379" width="15.85546875" style="176" customWidth="1"/>
    <col min="5380" max="5380" width="15.42578125" style="176" customWidth="1"/>
    <col min="5381" max="5381" width="13.42578125" style="176" customWidth="1"/>
    <col min="5382" max="5382" width="12.5703125" style="176" customWidth="1"/>
    <col min="5383" max="5383" width="15" style="176" customWidth="1"/>
    <col min="5384" max="5384" width="15.28515625" style="176" customWidth="1"/>
    <col min="5385" max="5385" width="15.140625" style="176" customWidth="1"/>
    <col min="5386" max="5386" width="14.28515625" style="176" customWidth="1"/>
    <col min="5387" max="5387" width="15.28515625" style="176" customWidth="1"/>
    <col min="5388" max="5632" width="9.140625" style="176"/>
    <col min="5633" max="5633" width="4.7109375" style="176" customWidth="1"/>
    <col min="5634" max="5634" width="16.85546875" style="176" customWidth="1"/>
    <col min="5635" max="5635" width="15.85546875" style="176" customWidth="1"/>
    <col min="5636" max="5636" width="15.42578125" style="176" customWidth="1"/>
    <col min="5637" max="5637" width="13.42578125" style="176" customWidth="1"/>
    <col min="5638" max="5638" width="12.5703125" style="176" customWidth="1"/>
    <col min="5639" max="5639" width="15" style="176" customWidth="1"/>
    <col min="5640" max="5640" width="15.28515625" style="176" customWidth="1"/>
    <col min="5641" max="5641" width="15.140625" style="176" customWidth="1"/>
    <col min="5642" max="5642" width="14.28515625" style="176" customWidth="1"/>
    <col min="5643" max="5643" width="15.28515625" style="176" customWidth="1"/>
    <col min="5644" max="5888" width="9.140625" style="176"/>
    <col min="5889" max="5889" width="4.7109375" style="176" customWidth="1"/>
    <col min="5890" max="5890" width="16.85546875" style="176" customWidth="1"/>
    <col min="5891" max="5891" width="15.85546875" style="176" customWidth="1"/>
    <col min="5892" max="5892" width="15.42578125" style="176" customWidth="1"/>
    <col min="5893" max="5893" width="13.42578125" style="176" customWidth="1"/>
    <col min="5894" max="5894" width="12.5703125" style="176" customWidth="1"/>
    <col min="5895" max="5895" width="15" style="176" customWidth="1"/>
    <col min="5896" max="5896" width="15.28515625" style="176" customWidth="1"/>
    <col min="5897" max="5897" width="15.140625" style="176" customWidth="1"/>
    <col min="5898" max="5898" width="14.28515625" style="176" customWidth="1"/>
    <col min="5899" max="5899" width="15.28515625" style="176" customWidth="1"/>
    <col min="5900" max="6144" width="9.140625" style="176"/>
    <col min="6145" max="6145" width="4.7109375" style="176" customWidth="1"/>
    <col min="6146" max="6146" width="16.85546875" style="176" customWidth="1"/>
    <col min="6147" max="6147" width="15.85546875" style="176" customWidth="1"/>
    <col min="6148" max="6148" width="15.42578125" style="176" customWidth="1"/>
    <col min="6149" max="6149" width="13.42578125" style="176" customWidth="1"/>
    <col min="6150" max="6150" width="12.5703125" style="176" customWidth="1"/>
    <col min="6151" max="6151" width="15" style="176" customWidth="1"/>
    <col min="6152" max="6152" width="15.28515625" style="176" customWidth="1"/>
    <col min="6153" max="6153" width="15.140625" style="176" customWidth="1"/>
    <col min="6154" max="6154" width="14.28515625" style="176" customWidth="1"/>
    <col min="6155" max="6155" width="15.28515625" style="176" customWidth="1"/>
    <col min="6156" max="6400" width="9.140625" style="176"/>
    <col min="6401" max="6401" width="4.7109375" style="176" customWidth="1"/>
    <col min="6402" max="6402" width="16.85546875" style="176" customWidth="1"/>
    <col min="6403" max="6403" width="15.85546875" style="176" customWidth="1"/>
    <col min="6404" max="6404" width="15.42578125" style="176" customWidth="1"/>
    <col min="6405" max="6405" width="13.42578125" style="176" customWidth="1"/>
    <col min="6406" max="6406" width="12.5703125" style="176" customWidth="1"/>
    <col min="6407" max="6407" width="15" style="176" customWidth="1"/>
    <col min="6408" max="6408" width="15.28515625" style="176" customWidth="1"/>
    <col min="6409" max="6409" width="15.140625" style="176" customWidth="1"/>
    <col min="6410" max="6410" width="14.28515625" style="176" customWidth="1"/>
    <col min="6411" max="6411" width="15.28515625" style="176" customWidth="1"/>
    <col min="6412" max="6656" width="9.140625" style="176"/>
    <col min="6657" max="6657" width="4.7109375" style="176" customWidth="1"/>
    <col min="6658" max="6658" width="16.85546875" style="176" customWidth="1"/>
    <col min="6659" max="6659" width="15.85546875" style="176" customWidth="1"/>
    <col min="6660" max="6660" width="15.42578125" style="176" customWidth="1"/>
    <col min="6661" max="6661" width="13.42578125" style="176" customWidth="1"/>
    <col min="6662" max="6662" width="12.5703125" style="176" customWidth="1"/>
    <col min="6663" max="6663" width="15" style="176" customWidth="1"/>
    <col min="6664" max="6664" width="15.28515625" style="176" customWidth="1"/>
    <col min="6665" max="6665" width="15.140625" style="176" customWidth="1"/>
    <col min="6666" max="6666" width="14.28515625" style="176" customWidth="1"/>
    <col min="6667" max="6667" width="15.28515625" style="176" customWidth="1"/>
    <col min="6668" max="6912" width="9.140625" style="176"/>
    <col min="6913" max="6913" width="4.7109375" style="176" customWidth="1"/>
    <col min="6914" max="6914" width="16.85546875" style="176" customWidth="1"/>
    <col min="6915" max="6915" width="15.85546875" style="176" customWidth="1"/>
    <col min="6916" max="6916" width="15.42578125" style="176" customWidth="1"/>
    <col min="6917" max="6917" width="13.42578125" style="176" customWidth="1"/>
    <col min="6918" max="6918" width="12.5703125" style="176" customWidth="1"/>
    <col min="6919" max="6919" width="15" style="176" customWidth="1"/>
    <col min="6920" max="6920" width="15.28515625" style="176" customWidth="1"/>
    <col min="6921" max="6921" width="15.140625" style="176" customWidth="1"/>
    <col min="6922" max="6922" width="14.28515625" style="176" customWidth="1"/>
    <col min="6923" max="6923" width="15.28515625" style="176" customWidth="1"/>
    <col min="6924" max="7168" width="9.140625" style="176"/>
    <col min="7169" max="7169" width="4.7109375" style="176" customWidth="1"/>
    <col min="7170" max="7170" width="16.85546875" style="176" customWidth="1"/>
    <col min="7171" max="7171" width="15.85546875" style="176" customWidth="1"/>
    <col min="7172" max="7172" width="15.42578125" style="176" customWidth="1"/>
    <col min="7173" max="7173" width="13.42578125" style="176" customWidth="1"/>
    <col min="7174" max="7174" width="12.5703125" style="176" customWidth="1"/>
    <col min="7175" max="7175" width="15" style="176" customWidth="1"/>
    <col min="7176" max="7176" width="15.28515625" style="176" customWidth="1"/>
    <col min="7177" max="7177" width="15.140625" style="176" customWidth="1"/>
    <col min="7178" max="7178" width="14.28515625" style="176" customWidth="1"/>
    <col min="7179" max="7179" width="15.28515625" style="176" customWidth="1"/>
    <col min="7180" max="7424" width="9.140625" style="176"/>
    <col min="7425" max="7425" width="4.7109375" style="176" customWidth="1"/>
    <col min="7426" max="7426" width="16.85546875" style="176" customWidth="1"/>
    <col min="7427" max="7427" width="15.85546875" style="176" customWidth="1"/>
    <col min="7428" max="7428" width="15.42578125" style="176" customWidth="1"/>
    <col min="7429" max="7429" width="13.42578125" style="176" customWidth="1"/>
    <col min="7430" max="7430" width="12.5703125" style="176" customWidth="1"/>
    <col min="7431" max="7431" width="15" style="176" customWidth="1"/>
    <col min="7432" max="7432" width="15.28515625" style="176" customWidth="1"/>
    <col min="7433" max="7433" width="15.140625" style="176" customWidth="1"/>
    <col min="7434" max="7434" width="14.28515625" style="176" customWidth="1"/>
    <col min="7435" max="7435" width="15.28515625" style="176" customWidth="1"/>
    <col min="7436" max="7680" width="9.140625" style="176"/>
    <col min="7681" max="7681" width="4.7109375" style="176" customWidth="1"/>
    <col min="7682" max="7682" width="16.85546875" style="176" customWidth="1"/>
    <col min="7683" max="7683" width="15.85546875" style="176" customWidth="1"/>
    <col min="7684" max="7684" width="15.42578125" style="176" customWidth="1"/>
    <col min="7685" max="7685" width="13.42578125" style="176" customWidth="1"/>
    <col min="7686" max="7686" width="12.5703125" style="176" customWidth="1"/>
    <col min="7687" max="7687" width="15" style="176" customWidth="1"/>
    <col min="7688" max="7688" width="15.28515625" style="176" customWidth="1"/>
    <col min="7689" max="7689" width="15.140625" style="176" customWidth="1"/>
    <col min="7690" max="7690" width="14.28515625" style="176" customWidth="1"/>
    <col min="7691" max="7691" width="15.28515625" style="176" customWidth="1"/>
    <col min="7692" max="7936" width="9.140625" style="176"/>
    <col min="7937" max="7937" width="4.7109375" style="176" customWidth="1"/>
    <col min="7938" max="7938" width="16.85546875" style="176" customWidth="1"/>
    <col min="7939" max="7939" width="15.85546875" style="176" customWidth="1"/>
    <col min="7940" max="7940" width="15.42578125" style="176" customWidth="1"/>
    <col min="7941" max="7941" width="13.42578125" style="176" customWidth="1"/>
    <col min="7942" max="7942" width="12.5703125" style="176" customWidth="1"/>
    <col min="7943" max="7943" width="15" style="176" customWidth="1"/>
    <col min="7944" max="7944" width="15.28515625" style="176" customWidth="1"/>
    <col min="7945" max="7945" width="15.140625" style="176" customWidth="1"/>
    <col min="7946" max="7946" width="14.28515625" style="176" customWidth="1"/>
    <col min="7947" max="7947" width="15.28515625" style="176" customWidth="1"/>
    <col min="7948" max="8192" width="9.140625" style="176"/>
    <col min="8193" max="8193" width="4.7109375" style="176" customWidth="1"/>
    <col min="8194" max="8194" width="16.85546875" style="176" customWidth="1"/>
    <col min="8195" max="8195" width="15.85546875" style="176" customWidth="1"/>
    <col min="8196" max="8196" width="15.42578125" style="176" customWidth="1"/>
    <col min="8197" max="8197" width="13.42578125" style="176" customWidth="1"/>
    <col min="8198" max="8198" width="12.5703125" style="176" customWidth="1"/>
    <col min="8199" max="8199" width="15" style="176" customWidth="1"/>
    <col min="8200" max="8200" width="15.28515625" style="176" customWidth="1"/>
    <col min="8201" max="8201" width="15.140625" style="176" customWidth="1"/>
    <col min="8202" max="8202" width="14.28515625" style="176" customWidth="1"/>
    <col min="8203" max="8203" width="15.28515625" style="176" customWidth="1"/>
    <col min="8204" max="8448" width="9.140625" style="176"/>
    <col min="8449" max="8449" width="4.7109375" style="176" customWidth="1"/>
    <col min="8450" max="8450" width="16.85546875" style="176" customWidth="1"/>
    <col min="8451" max="8451" width="15.85546875" style="176" customWidth="1"/>
    <col min="8452" max="8452" width="15.42578125" style="176" customWidth="1"/>
    <col min="8453" max="8453" width="13.42578125" style="176" customWidth="1"/>
    <col min="8454" max="8454" width="12.5703125" style="176" customWidth="1"/>
    <col min="8455" max="8455" width="15" style="176" customWidth="1"/>
    <col min="8456" max="8456" width="15.28515625" style="176" customWidth="1"/>
    <col min="8457" max="8457" width="15.140625" style="176" customWidth="1"/>
    <col min="8458" max="8458" width="14.28515625" style="176" customWidth="1"/>
    <col min="8459" max="8459" width="15.28515625" style="176" customWidth="1"/>
    <col min="8460" max="8704" width="9.140625" style="176"/>
    <col min="8705" max="8705" width="4.7109375" style="176" customWidth="1"/>
    <col min="8706" max="8706" width="16.85546875" style="176" customWidth="1"/>
    <col min="8707" max="8707" width="15.85546875" style="176" customWidth="1"/>
    <col min="8708" max="8708" width="15.42578125" style="176" customWidth="1"/>
    <col min="8709" max="8709" width="13.42578125" style="176" customWidth="1"/>
    <col min="8710" max="8710" width="12.5703125" style="176" customWidth="1"/>
    <col min="8711" max="8711" width="15" style="176" customWidth="1"/>
    <col min="8712" max="8712" width="15.28515625" style="176" customWidth="1"/>
    <col min="8713" max="8713" width="15.140625" style="176" customWidth="1"/>
    <col min="8714" max="8714" width="14.28515625" style="176" customWidth="1"/>
    <col min="8715" max="8715" width="15.28515625" style="176" customWidth="1"/>
    <col min="8716" max="8960" width="9.140625" style="176"/>
    <col min="8961" max="8961" width="4.7109375" style="176" customWidth="1"/>
    <col min="8962" max="8962" width="16.85546875" style="176" customWidth="1"/>
    <col min="8963" max="8963" width="15.85546875" style="176" customWidth="1"/>
    <col min="8964" max="8964" width="15.42578125" style="176" customWidth="1"/>
    <col min="8965" max="8965" width="13.42578125" style="176" customWidth="1"/>
    <col min="8966" max="8966" width="12.5703125" style="176" customWidth="1"/>
    <col min="8967" max="8967" width="15" style="176" customWidth="1"/>
    <col min="8968" max="8968" width="15.28515625" style="176" customWidth="1"/>
    <col min="8969" max="8969" width="15.140625" style="176" customWidth="1"/>
    <col min="8970" max="8970" width="14.28515625" style="176" customWidth="1"/>
    <col min="8971" max="8971" width="15.28515625" style="176" customWidth="1"/>
    <col min="8972" max="9216" width="9.140625" style="176"/>
    <col min="9217" max="9217" width="4.7109375" style="176" customWidth="1"/>
    <col min="9218" max="9218" width="16.85546875" style="176" customWidth="1"/>
    <col min="9219" max="9219" width="15.85546875" style="176" customWidth="1"/>
    <col min="9220" max="9220" width="15.42578125" style="176" customWidth="1"/>
    <col min="9221" max="9221" width="13.42578125" style="176" customWidth="1"/>
    <col min="9222" max="9222" width="12.5703125" style="176" customWidth="1"/>
    <col min="9223" max="9223" width="15" style="176" customWidth="1"/>
    <col min="9224" max="9224" width="15.28515625" style="176" customWidth="1"/>
    <col min="9225" max="9225" width="15.140625" style="176" customWidth="1"/>
    <col min="9226" max="9226" width="14.28515625" style="176" customWidth="1"/>
    <col min="9227" max="9227" width="15.28515625" style="176" customWidth="1"/>
    <col min="9228" max="9472" width="9.140625" style="176"/>
    <col min="9473" max="9473" width="4.7109375" style="176" customWidth="1"/>
    <col min="9474" max="9474" width="16.85546875" style="176" customWidth="1"/>
    <col min="9475" max="9475" width="15.85546875" style="176" customWidth="1"/>
    <col min="9476" max="9476" width="15.42578125" style="176" customWidth="1"/>
    <col min="9477" max="9477" width="13.42578125" style="176" customWidth="1"/>
    <col min="9478" max="9478" width="12.5703125" style="176" customWidth="1"/>
    <col min="9479" max="9479" width="15" style="176" customWidth="1"/>
    <col min="9480" max="9480" width="15.28515625" style="176" customWidth="1"/>
    <col min="9481" max="9481" width="15.140625" style="176" customWidth="1"/>
    <col min="9482" max="9482" width="14.28515625" style="176" customWidth="1"/>
    <col min="9483" max="9483" width="15.28515625" style="176" customWidth="1"/>
    <col min="9484" max="9728" width="9.140625" style="176"/>
    <col min="9729" max="9729" width="4.7109375" style="176" customWidth="1"/>
    <col min="9730" max="9730" width="16.85546875" style="176" customWidth="1"/>
    <col min="9731" max="9731" width="15.85546875" style="176" customWidth="1"/>
    <col min="9732" max="9732" width="15.42578125" style="176" customWidth="1"/>
    <col min="9733" max="9733" width="13.42578125" style="176" customWidth="1"/>
    <col min="9734" max="9734" width="12.5703125" style="176" customWidth="1"/>
    <col min="9735" max="9735" width="15" style="176" customWidth="1"/>
    <col min="9736" max="9736" width="15.28515625" style="176" customWidth="1"/>
    <col min="9737" max="9737" width="15.140625" style="176" customWidth="1"/>
    <col min="9738" max="9738" width="14.28515625" style="176" customWidth="1"/>
    <col min="9739" max="9739" width="15.28515625" style="176" customWidth="1"/>
    <col min="9740" max="9984" width="9.140625" style="176"/>
    <col min="9985" max="9985" width="4.7109375" style="176" customWidth="1"/>
    <col min="9986" max="9986" width="16.85546875" style="176" customWidth="1"/>
    <col min="9987" max="9987" width="15.85546875" style="176" customWidth="1"/>
    <col min="9988" max="9988" width="15.42578125" style="176" customWidth="1"/>
    <col min="9989" max="9989" width="13.42578125" style="176" customWidth="1"/>
    <col min="9990" max="9990" width="12.5703125" style="176" customWidth="1"/>
    <col min="9991" max="9991" width="15" style="176" customWidth="1"/>
    <col min="9992" max="9992" width="15.28515625" style="176" customWidth="1"/>
    <col min="9993" max="9993" width="15.140625" style="176" customWidth="1"/>
    <col min="9994" max="9994" width="14.28515625" style="176" customWidth="1"/>
    <col min="9995" max="9995" width="15.28515625" style="176" customWidth="1"/>
    <col min="9996" max="10240" width="9.140625" style="176"/>
    <col min="10241" max="10241" width="4.7109375" style="176" customWidth="1"/>
    <col min="10242" max="10242" width="16.85546875" style="176" customWidth="1"/>
    <col min="10243" max="10243" width="15.85546875" style="176" customWidth="1"/>
    <col min="10244" max="10244" width="15.42578125" style="176" customWidth="1"/>
    <col min="10245" max="10245" width="13.42578125" style="176" customWidth="1"/>
    <col min="10246" max="10246" width="12.5703125" style="176" customWidth="1"/>
    <col min="10247" max="10247" width="15" style="176" customWidth="1"/>
    <col min="10248" max="10248" width="15.28515625" style="176" customWidth="1"/>
    <col min="10249" max="10249" width="15.140625" style="176" customWidth="1"/>
    <col min="10250" max="10250" width="14.28515625" style="176" customWidth="1"/>
    <col min="10251" max="10251" width="15.28515625" style="176" customWidth="1"/>
    <col min="10252" max="10496" width="9.140625" style="176"/>
    <col min="10497" max="10497" width="4.7109375" style="176" customWidth="1"/>
    <col min="10498" max="10498" width="16.85546875" style="176" customWidth="1"/>
    <col min="10499" max="10499" width="15.85546875" style="176" customWidth="1"/>
    <col min="10500" max="10500" width="15.42578125" style="176" customWidth="1"/>
    <col min="10501" max="10501" width="13.42578125" style="176" customWidth="1"/>
    <col min="10502" max="10502" width="12.5703125" style="176" customWidth="1"/>
    <col min="10503" max="10503" width="15" style="176" customWidth="1"/>
    <col min="10504" max="10504" width="15.28515625" style="176" customWidth="1"/>
    <col min="10505" max="10505" width="15.140625" style="176" customWidth="1"/>
    <col min="10506" max="10506" width="14.28515625" style="176" customWidth="1"/>
    <col min="10507" max="10507" width="15.28515625" style="176" customWidth="1"/>
    <col min="10508" max="10752" width="9.140625" style="176"/>
    <col min="10753" max="10753" width="4.7109375" style="176" customWidth="1"/>
    <col min="10754" max="10754" width="16.85546875" style="176" customWidth="1"/>
    <col min="10755" max="10755" width="15.85546875" style="176" customWidth="1"/>
    <col min="10756" max="10756" width="15.42578125" style="176" customWidth="1"/>
    <col min="10757" max="10757" width="13.42578125" style="176" customWidth="1"/>
    <col min="10758" max="10758" width="12.5703125" style="176" customWidth="1"/>
    <col min="10759" max="10759" width="15" style="176" customWidth="1"/>
    <col min="10760" max="10760" width="15.28515625" style="176" customWidth="1"/>
    <col min="10761" max="10761" width="15.140625" style="176" customWidth="1"/>
    <col min="10762" max="10762" width="14.28515625" style="176" customWidth="1"/>
    <col min="10763" max="10763" width="15.28515625" style="176" customWidth="1"/>
    <col min="10764" max="11008" width="9.140625" style="176"/>
    <col min="11009" max="11009" width="4.7109375" style="176" customWidth="1"/>
    <col min="11010" max="11010" width="16.85546875" style="176" customWidth="1"/>
    <col min="11011" max="11011" width="15.85546875" style="176" customWidth="1"/>
    <col min="11012" max="11012" width="15.42578125" style="176" customWidth="1"/>
    <col min="11013" max="11013" width="13.42578125" style="176" customWidth="1"/>
    <col min="11014" max="11014" width="12.5703125" style="176" customWidth="1"/>
    <col min="11015" max="11015" width="15" style="176" customWidth="1"/>
    <col min="11016" max="11016" width="15.28515625" style="176" customWidth="1"/>
    <col min="11017" max="11017" width="15.140625" style="176" customWidth="1"/>
    <col min="11018" max="11018" width="14.28515625" style="176" customWidth="1"/>
    <col min="11019" max="11019" width="15.28515625" style="176" customWidth="1"/>
    <col min="11020" max="11264" width="9.140625" style="176"/>
    <col min="11265" max="11265" width="4.7109375" style="176" customWidth="1"/>
    <col min="11266" max="11266" width="16.85546875" style="176" customWidth="1"/>
    <col min="11267" max="11267" width="15.85546875" style="176" customWidth="1"/>
    <col min="11268" max="11268" width="15.42578125" style="176" customWidth="1"/>
    <col min="11269" max="11269" width="13.42578125" style="176" customWidth="1"/>
    <col min="11270" max="11270" width="12.5703125" style="176" customWidth="1"/>
    <col min="11271" max="11271" width="15" style="176" customWidth="1"/>
    <col min="11272" max="11272" width="15.28515625" style="176" customWidth="1"/>
    <col min="11273" max="11273" width="15.140625" style="176" customWidth="1"/>
    <col min="11274" max="11274" width="14.28515625" style="176" customWidth="1"/>
    <col min="11275" max="11275" width="15.28515625" style="176" customWidth="1"/>
    <col min="11276" max="11520" width="9.140625" style="176"/>
    <col min="11521" max="11521" width="4.7109375" style="176" customWidth="1"/>
    <col min="11522" max="11522" width="16.85546875" style="176" customWidth="1"/>
    <col min="11523" max="11523" width="15.85546875" style="176" customWidth="1"/>
    <col min="11524" max="11524" width="15.42578125" style="176" customWidth="1"/>
    <col min="11525" max="11525" width="13.42578125" style="176" customWidth="1"/>
    <col min="11526" max="11526" width="12.5703125" style="176" customWidth="1"/>
    <col min="11527" max="11527" width="15" style="176" customWidth="1"/>
    <col min="11528" max="11528" width="15.28515625" style="176" customWidth="1"/>
    <col min="11529" max="11529" width="15.140625" style="176" customWidth="1"/>
    <col min="11530" max="11530" width="14.28515625" style="176" customWidth="1"/>
    <col min="11531" max="11531" width="15.28515625" style="176" customWidth="1"/>
    <col min="11532" max="11776" width="9.140625" style="176"/>
    <col min="11777" max="11777" width="4.7109375" style="176" customWidth="1"/>
    <col min="11778" max="11778" width="16.85546875" style="176" customWidth="1"/>
    <col min="11779" max="11779" width="15.85546875" style="176" customWidth="1"/>
    <col min="11780" max="11780" width="15.42578125" style="176" customWidth="1"/>
    <col min="11781" max="11781" width="13.42578125" style="176" customWidth="1"/>
    <col min="11782" max="11782" width="12.5703125" style="176" customWidth="1"/>
    <col min="11783" max="11783" width="15" style="176" customWidth="1"/>
    <col min="11784" max="11784" width="15.28515625" style="176" customWidth="1"/>
    <col min="11785" max="11785" width="15.140625" style="176" customWidth="1"/>
    <col min="11786" max="11786" width="14.28515625" style="176" customWidth="1"/>
    <col min="11787" max="11787" width="15.28515625" style="176" customWidth="1"/>
    <col min="11788" max="12032" width="9.140625" style="176"/>
    <col min="12033" max="12033" width="4.7109375" style="176" customWidth="1"/>
    <col min="12034" max="12034" width="16.85546875" style="176" customWidth="1"/>
    <col min="12035" max="12035" width="15.85546875" style="176" customWidth="1"/>
    <col min="12036" max="12036" width="15.42578125" style="176" customWidth="1"/>
    <col min="12037" max="12037" width="13.42578125" style="176" customWidth="1"/>
    <col min="12038" max="12038" width="12.5703125" style="176" customWidth="1"/>
    <col min="12039" max="12039" width="15" style="176" customWidth="1"/>
    <col min="12040" max="12040" width="15.28515625" style="176" customWidth="1"/>
    <col min="12041" max="12041" width="15.140625" style="176" customWidth="1"/>
    <col min="12042" max="12042" width="14.28515625" style="176" customWidth="1"/>
    <col min="12043" max="12043" width="15.28515625" style="176" customWidth="1"/>
    <col min="12044" max="12288" width="9.140625" style="176"/>
    <col min="12289" max="12289" width="4.7109375" style="176" customWidth="1"/>
    <col min="12290" max="12290" width="16.85546875" style="176" customWidth="1"/>
    <col min="12291" max="12291" width="15.85546875" style="176" customWidth="1"/>
    <col min="12292" max="12292" width="15.42578125" style="176" customWidth="1"/>
    <col min="12293" max="12293" width="13.42578125" style="176" customWidth="1"/>
    <col min="12294" max="12294" width="12.5703125" style="176" customWidth="1"/>
    <col min="12295" max="12295" width="15" style="176" customWidth="1"/>
    <col min="12296" max="12296" width="15.28515625" style="176" customWidth="1"/>
    <col min="12297" max="12297" width="15.140625" style="176" customWidth="1"/>
    <col min="12298" max="12298" width="14.28515625" style="176" customWidth="1"/>
    <col min="12299" max="12299" width="15.28515625" style="176" customWidth="1"/>
    <col min="12300" max="12544" width="9.140625" style="176"/>
    <col min="12545" max="12545" width="4.7109375" style="176" customWidth="1"/>
    <col min="12546" max="12546" width="16.85546875" style="176" customWidth="1"/>
    <col min="12547" max="12547" width="15.85546875" style="176" customWidth="1"/>
    <col min="12548" max="12548" width="15.42578125" style="176" customWidth="1"/>
    <col min="12549" max="12549" width="13.42578125" style="176" customWidth="1"/>
    <col min="12550" max="12550" width="12.5703125" style="176" customWidth="1"/>
    <col min="12551" max="12551" width="15" style="176" customWidth="1"/>
    <col min="12552" max="12552" width="15.28515625" style="176" customWidth="1"/>
    <col min="12553" max="12553" width="15.140625" style="176" customWidth="1"/>
    <col min="12554" max="12554" width="14.28515625" style="176" customWidth="1"/>
    <col min="12555" max="12555" width="15.28515625" style="176" customWidth="1"/>
    <col min="12556" max="12800" width="9.140625" style="176"/>
    <col min="12801" max="12801" width="4.7109375" style="176" customWidth="1"/>
    <col min="12802" max="12802" width="16.85546875" style="176" customWidth="1"/>
    <col min="12803" max="12803" width="15.85546875" style="176" customWidth="1"/>
    <col min="12804" max="12804" width="15.42578125" style="176" customWidth="1"/>
    <col min="12805" max="12805" width="13.42578125" style="176" customWidth="1"/>
    <col min="12806" max="12806" width="12.5703125" style="176" customWidth="1"/>
    <col min="12807" max="12807" width="15" style="176" customWidth="1"/>
    <col min="12808" max="12808" width="15.28515625" style="176" customWidth="1"/>
    <col min="12809" max="12809" width="15.140625" style="176" customWidth="1"/>
    <col min="12810" max="12810" width="14.28515625" style="176" customWidth="1"/>
    <col min="12811" max="12811" width="15.28515625" style="176" customWidth="1"/>
    <col min="12812" max="13056" width="9.140625" style="176"/>
    <col min="13057" max="13057" width="4.7109375" style="176" customWidth="1"/>
    <col min="13058" max="13058" width="16.85546875" style="176" customWidth="1"/>
    <col min="13059" max="13059" width="15.85546875" style="176" customWidth="1"/>
    <col min="13060" max="13060" width="15.42578125" style="176" customWidth="1"/>
    <col min="13061" max="13061" width="13.42578125" style="176" customWidth="1"/>
    <col min="13062" max="13062" width="12.5703125" style="176" customWidth="1"/>
    <col min="13063" max="13063" width="15" style="176" customWidth="1"/>
    <col min="13064" max="13064" width="15.28515625" style="176" customWidth="1"/>
    <col min="13065" max="13065" width="15.140625" style="176" customWidth="1"/>
    <col min="13066" max="13066" width="14.28515625" style="176" customWidth="1"/>
    <col min="13067" max="13067" width="15.28515625" style="176" customWidth="1"/>
    <col min="13068" max="13312" width="9.140625" style="176"/>
    <col min="13313" max="13313" width="4.7109375" style="176" customWidth="1"/>
    <col min="13314" max="13314" width="16.85546875" style="176" customWidth="1"/>
    <col min="13315" max="13315" width="15.85546875" style="176" customWidth="1"/>
    <col min="13316" max="13316" width="15.42578125" style="176" customWidth="1"/>
    <col min="13317" max="13317" width="13.42578125" style="176" customWidth="1"/>
    <col min="13318" max="13318" width="12.5703125" style="176" customWidth="1"/>
    <col min="13319" max="13319" width="15" style="176" customWidth="1"/>
    <col min="13320" max="13320" width="15.28515625" style="176" customWidth="1"/>
    <col min="13321" max="13321" width="15.140625" style="176" customWidth="1"/>
    <col min="13322" max="13322" width="14.28515625" style="176" customWidth="1"/>
    <col min="13323" max="13323" width="15.28515625" style="176" customWidth="1"/>
    <col min="13324" max="13568" width="9.140625" style="176"/>
    <col min="13569" max="13569" width="4.7109375" style="176" customWidth="1"/>
    <col min="13570" max="13570" width="16.85546875" style="176" customWidth="1"/>
    <col min="13571" max="13571" width="15.85546875" style="176" customWidth="1"/>
    <col min="13572" max="13572" width="15.42578125" style="176" customWidth="1"/>
    <col min="13573" max="13573" width="13.42578125" style="176" customWidth="1"/>
    <col min="13574" max="13574" width="12.5703125" style="176" customWidth="1"/>
    <col min="13575" max="13575" width="15" style="176" customWidth="1"/>
    <col min="13576" max="13576" width="15.28515625" style="176" customWidth="1"/>
    <col min="13577" max="13577" width="15.140625" style="176" customWidth="1"/>
    <col min="13578" max="13578" width="14.28515625" style="176" customWidth="1"/>
    <col min="13579" max="13579" width="15.28515625" style="176" customWidth="1"/>
    <col min="13580" max="13824" width="9.140625" style="176"/>
    <col min="13825" max="13825" width="4.7109375" style="176" customWidth="1"/>
    <col min="13826" max="13826" width="16.85546875" style="176" customWidth="1"/>
    <col min="13827" max="13827" width="15.85546875" style="176" customWidth="1"/>
    <col min="13828" max="13828" width="15.42578125" style="176" customWidth="1"/>
    <col min="13829" max="13829" width="13.42578125" style="176" customWidth="1"/>
    <col min="13830" max="13830" width="12.5703125" style="176" customWidth="1"/>
    <col min="13831" max="13831" width="15" style="176" customWidth="1"/>
    <col min="13832" max="13832" width="15.28515625" style="176" customWidth="1"/>
    <col min="13833" max="13833" width="15.140625" style="176" customWidth="1"/>
    <col min="13834" max="13834" width="14.28515625" style="176" customWidth="1"/>
    <col min="13835" max="13835" width="15.28515625" style="176" customWidth="1"/>
    <col min="13836" max="14080" width="9.140625" style="176"/>
    <col min="14081" max="14081" width="4.7109375" style="176" customWidth="1"/>
    <col min="14082" max="14082" width="16.85546875" style="176" customWidth="1"/>
    <col min="14083" max="14083" width="15.85546875" style="176" customWidth="1"/>
    <col min="14084" max="14084" width="15.42578125" style="176" customWidth="1"/>
    <col min="14085" max="14085" width="13.42578125" style="176" customWidth="1"/>
    <col min="14086" max="14086" width="12.5703125" style="176" customWidth="1"/>
    <col min="14087" max="14087" width="15" style="176" customWidth="1"/>
    <col min="14088" max="14088" width="15.28515625" style="176" customWidth="1"/>
    <col min="14089" max="14089" width="15.140625" style="176" customWidth="1"/>
    <col min="14090" max="14090" width="14.28515625" style="176" customWidth="1"/>
    <col min="14091" max="14091" width="15.28515625" style="176" customWidth="1"/>
    <col min="14092" max="14336" width="9.140625" style="176"/>
    <col min="14337" max="14337" width="4.7109375" style="176" customWidth="1"/>
    <col min="14338" max="14338" width="16.85546875" style="176" customWidth="1"/>
    <col min="14339" max="14339" width="15.85546875" style="176" customWidth="1"/>
    <col min="14340" max="14340" width="15.42578125" style="176" customWidth="1"/>
    <col min="14341" max="14341" width="13.42578125" style="176" customWidth="1"/>
    <col min="14342" max="14342" width="12.5703125" style="176" customWidth="1"/>
    <col min="14343" max="14343" width="15" style="176" customWidth="1"/>
    <col min="14344" max="14344" width="15.28515625" style="176" customWidth="1"/>
    <col min="14345" max="14345" width="15.140625" style="176" customWidth="1"/>
    <col min="14346" max="14346" width="14.28515625" style="176" customWidth="1"/>
    <col min="14347" max="14347" width="15.28515625" style="176" customWidth="1"/>
    <col min="14348" max="14592" width="9.140625" style="176"/>
    <col min="14593" max="14593" width="4.7109375" style="176" customWidth="1"/>
    <col min="14594" max="14594" width="16.85546875" style="176" customWidth="1"/>
    <col min="14595" max="14595" width="15.85546875" style="176" customWidth="1"/>
    <col min="14596" max="14596" width="15.42578125" style="176" customWidth="1"/>
    <col min="14597" max="14597" width="13.42578125" style="176" customWidth="1"/>
    <col min="14598" max="14598" width="12.5703125" style="176" customWidth="1"/>
    <col min="14599" max="14599" width="15" style="176" customWidth="1"/>
    <col min="14600" max="14600" width="15.28515625" style="176" customWidth="1"/>
    <col min="14601" max="14601" width="15.140625" style="176" customWidth="1"/>
    <col min="14602" max="14602" width="14.28515625" style="176" customWidth="1"/>
    <col min="14603" max="14603" width="15.28515625" style="176" customWidth="1"/>
    <col min="14604" max="14848" width="9.140625" style="176"/>
    <col min="14849" max="14849" width="4.7109375" style="176" customWidth="1"/>
    <col min="14850" max="14850" width="16.85546875" style="176" customWidth="1"/>
    <col min="14851" max="14851" width="15.85546875" style="176" customWidth="1"/>
    <col min="14852" max="14852" width="15.42578125" style="176" customWidth="1"/>
    <col min="14853" max="14853" width="13.42578125" style="176" customWidth="1"/>
    <col min="14854" max="14854" width="12.5703125" style="176" customWidth="1"/>
    <col min="14855" max="14855" width="15" style="176" customWidth="1"/>
    <col min="14856" max="14856" width="15.28515625" style="176" customWidth="1"/>
    <col min="14857" max="14857" width="15.140625" style="176" customWidth="1"/>
    <col min="14858" max="14858" width="14.28515625" style="176" customWidth="1"/>
    <col min="14859" max="14859" width="15.28515625" style="176" customWidth="1"/>
    <col min="14860" max="15104" width="9.140625" style="176"/>
    <col min="15105" max="15105" width="4.7109375" style="176" customWidth="1"/>
    <col min="15106" max="15106" width="16.85546875" style="176" customWidth="1"/>
    <col min="15107" max="15107" width="15.85546875" style="176" customWidth="1"/>
    <col min="15108" max="15108" width="15.42578125" style="176" customWidth="1"/>
    <col min="15109" max="15109" width="13.42578125" style="176" customWidth="1"/>
    <col min="15110" max="15110" width="12.5703125" style="176" customWidth="1"/>
    <col min="15111" max="15111" width="15" style="176" customWidth="1"/>
    <col min="15112" max="15112" width="15.28515625" style="176" customWidth="1"/>
    <col min="15113" max="15113" width="15.140625" style="176" customWidth="1"/>
    <col min="15114" max="15114" width="14.28515625" style="176" customWidth="1"/>
    <col min="15115" max="15115" width="15.28515625" style="176" customWidth="1"/>
    <col min="15116" max="15360" width="9.140625" style="176"/>
    <col min="15361" max="15361" width="4.7109375" style="176" customWidth="1"/>
    <col min="15362" max="15362" width="16.85546875" style="176" customWidth="1"/>
    <col min="15363" max="15363" width="15.85546875" style="176" customWidth="1"/>
    <col min="15364" max="15364" width="15.42578125" style="176" customWidth="1"/>
    <col min="15365" max="15365" width="13.42578125" style="176" customWidth="1"/>
    <col min="15366" max="15366" width="12.5703125" style="176" customWidth="1"/>
    <col min="15367" max="15367" width="15" style="176" customWidth="1"/>
    <col min="15368" max="15368" width="15.28515625" style="176" customWidth="1"/>
    <col min="15369" max="15369" width="15.140625" style="176" customWidth="1"/>
    <col min="15370" max="15370" width="14.28515625" style="176" customWidth="1"/>
    <col min="15371" max="15371" width="15.28515625" style="176" customWidth="1"/>
    <col min="15372" max="15616" width="9.140625" style="176"/>
    <col min="15617" max="15617" width="4.7109375" style="176" customWidth="1"/>
    <col min="15618" max="15618" width="16.85546875" style="176" customWidth="1"/>
    <col min="15619" max="15619" width="15.85546875" style="176" customWidth="1"/>
    <col min="15620" max="15620" width="15.42578125" style="176" customWidth="1"/>
    <col min="15621" max="15621" width="13.42578125" style="176" customWidth="1"/>
    <col min="15622" max="15622" width="12.5703125" style="176" customWidth="1"/>
    <col min="15623" max="15623" width="15" style="176" customWidth="1"/>
    <col min="15624" max="15624" width="15.28515625" style="176" customWidth="1"/>
    <col min="15625" max="15625" width="15.140625" style="176" customWidth="1"/>
    <col min="15626" max="15626" width="14.28515625" style="176" customWidth="1"/>
    <col min="15627" max="15627" width="15.28515625" style="176" customWidth="1"/>
    <col min="15628" max="15872" width="9.140625" style="176"/>
    <col min="15873" max="15873" width="4.7109375" style="176" customWidth="1"/>
    <col min="15874" max="15874" width="16.85546875" style="176" customWidth="1"/>
    <col min="15875" max="15875" width="15.85546875" style="176" customWidth="1"/>
    <col min="15876" max="15876" width="15.42578125" style="176" customWidth="1"/>
    <col min="15877" max="15877" width="13.42578125" style="176" customWidth="1"/>
    <col min="15878" max="15878" width="12.5703125" style="176" customWidth="1"/>
    <col min="15879" max="15879" width="15" style="176" customWidth="1"/>
    <col min="15880" max="15880" width="15.28515625" style="176" customWidth="1"/>
    <col min="15881" max="15881" width="15.140625" style="176" customWidth="1"/>
    <col min="15882" max="15882" width="14.28515625" style="176" customWidth="1"/>
    <col min="15883" max="15883" width="15.28515625" style="176" customWidth="1"/>
    <col min="15884" max="16128" width="9.140625" style="176"/>
    <col min="16129" max="16129" width="4.7109375" style="176" customWidth="1"/>
    <col min="16130" max="16130" width="16.85546875" style="176" customWidth="1"/>
    <col min="16131" max="16131" width="15.85546875" style="176" customWidth="1"/>
    <col min="16132" max="16132" width="15.42578125" style="176" customWidth="1"/>
    <col min="16133" max="16133" width="13.42578125" style="176" customWidth="1"/>
    <col min="16134" max="16134" width="12.5703125" style="176" customWidth="1"/>
    <col min="16135" max="16135" width="15" style="176" customWidth="1"/>
    <col min="16136" max="16136" width="15.28515625" style="176" customWidth="1"/>
    <col min="16137" max="16137" width="15.140625" style="176" customWidth="1"/>
    <col min="16138" max="16138" width="14.28515625" style="176" customWidth="1"/>
    <col min="16139" max="16139" width="15.28515625" style="176" customWidth="1"/>
    <col min="16140" max="16384" width="9.140625" style="176"/>
  </cols>
  <sheetData>
    <row r="1" spans="1:11" ht="16.5" customHeight="1">
      <c r="A1" s="187" t="s">
        <v>298</v>
      </c>
      <c r="J1" s="515" t="s">
        <v>396</v>
      </c>
      <c r="K1" s="515"/>
    </row>
    <row r="2" spans="1:11" ht="16.5" customHeight="1">
      <c r="A2" s="187"/>
      <c r="J2" s="188"/>
      <c r="K2" s="188"/>
    </row>
    <row r="3" spans="1:11" ht="18.75">
      <c r="A3" s="475" t="s">
        <v>397</v>
      </c>
      <c r="B3" s="475"/>
      <c r="C3" s="475"/>
      <c r="D3" s="475"/>
      <c r="E3" s="475"/>
      <c r="F3" s="475"/>
      <c r="G3" s="475"/>
      <c r="H3" s="475"/>
      <c r="I3" s="475"/>
      <c r="J3" s="475"/>
      <c r="K3" s="475"/>
    </row>
    <row r="4" spans="1:11" ht="21.75" customHeight="1">
      <c r="A4" s="516" t="s">
        <v>296</v>
      </c>
      <c r="B4" s="516"/>
      <c r="C4" s="516"/>
      <c r="D4" s="516"/>
      <c r="E4" s="516"/>
      <c r="F4" s="516"/>
      <c r="G4" s="516"/>
      <c r="H4" s="516"/>
      <c r="I4" s="516"/>
      <c r="J4" s="516"/>
      <c r="K4" s="516"/>
    </row>
    <row r="5" spans="1:11">
      <c r="J5" s="517" t="s">
        <v>300</v>
      </c>
      <c r="K5" s="517"/>
    </row>
    <row r="6" spans="1:11" ht="25.5" customHeight="1">
      <c r="A6" s="518" t="s">
        <v>23</v>
      </c>
      <c r="B6" s="518" t="s">
        <v>383</v>
      </c>
      <c r="C6" s="518" t="s">
        <v>305</v>
      </c>
      <c r="D6" s="518" t="s">
        <v>384</v>
      </c>
      <c r="E6" s="518" t="s">
        <v>13</v>
      </c>
      <c r="F6" s="518"/>
      <c r="G6" s="519" t="s">
        <v>385</v>
      </c>
      <c r="H6" s="519" t="s">
        <v>386</v>
      </c>
      <c r="I6" s="518" t="s">
        <v>387</v>
      </c>
      <c r="J6" s="477" t="s">
        <v>388</v>
      </c>
      <c r="K6" s="518" t="s">
        <v>389</v>
      </c>
    </row>
    <row r="7" spans="1:11" ht="117" customHeight="1">
      <c r="A7" s="518"/>
      <c r="B7" s="518"/>
      <c r="C7" s="518"/>
      <c r="D7" s="518"/>
      <c r="E7" s="177" t="s">
        <v>390</v>
      </c>
      <c r="F7" s="177" t="s">
        <v>391</v>
      </c>
      <c r="G7" s="520"/>
      <c r="H7" s="520"/>
      <c r="I7" s="518"/>
      <c r="J7" s="477"/>
      <c r="K7" s="518"/>
    </row>
    <row r="8" spans="1:11">
      <c r="A8" s="178" t="s">
        <v>1</v>
      </c>
      <c r="B8" s="178" t="s">
        <v>2</v>
      </c>
      <c r="C8" s="178">
        <v>1</v>
      </c>
      <c r="D8" s="178" t="s">
        <v>392</v>
      </c>
      <c r="E8" s="178">
        <v>3</v>
      </c>
      <c r="F8" s="178">
        <v>4</v>
      </c>
      <c r="G8" s="178">
        <v>5</v>
      </c>
      <c r="H8" s="178" t="s">
        <v>393</v>
      </c>
      <c r="I8" s="178">
        <v>7</v>
      </c>
      <c r="J8" s="178">
        <v>8</v>
      </c>
      <c r="K8" s="178" t="s">
        <v>394</v>
      </c>
    </row>
    <row r="9" spans="1:11">
      <c r="A9" s="514" t="s">
        <v>395</v>
      </c>
      <c r="B9" s="514"/>
      <c r="C9" s="179">
        <v>19350000</v>
      </c>
      <c r="D9" s="179">
        <v>4116284.0000000009</v>
      </c>
      <c r="E9" s="179">
        <v>1739278</v>
      </c>
      <c r="F9" s="179">
        <v>2377006.0000000005</v>
      </c>
      <c r="G9" s="179">
        <v>442285</v>
      </c>
      <c r="H9" s="179">
        <v>3673999.0000000009</v>
      </c>
      <c r="I9" s="179">
        <v>2889036</v>
      </c>
      <c r="J9" s="179">
        <v>3129459</v>
      </c>
      <c r="K9" s="179">
        <v>9692495</v>
      </c>
    </row>
    <row r="10" spans="1:11" ht="20.100000000000001" customHeight="1">
      <c r="A10" s="180">
        <v>1</v>
      </c>
      <c r="B10" s="181" t="s">
        <v>126</v>
      </c>
      <c r="C10" s="182">
        <v>1743880</v>
      </c>
      <c r="D10" s="182">
        <v>729633.7</v>
      </c>
      <c r="E10" s="182">
        <v>360720</v>
      </c>
      <c r="F10" s="182">
        <v>368913.7</v>
      </c>
      <c r="G10" s="182"/>
      <c r="H10" s="182">
        <v>729633.7</v>
      </c>
      <c r="I10" s="182">
        <v>0</v>
      </c>
      <c r="J10" s="182">
        <v>163181</v>
      </c>
      <c r="K10" s="182">
        <v>892814.7</v>
      </c>
    </row>
    <row r="11" spans="1:11" ht="20.100000000000001" customHeight="1">
      <c r="A11" s="121">
        <v>2</v>
      </c>
      <c r="B11" s="183" t="s">
        <v>127</v>
      </c>
      <c r="C11" s="184">
        <v>735030</v>
      </c>
      <c r="D11" s="182">
        <v>461051.7</v>
      </c>
      <c r="E11" s="184">
        <v>270370</v>
      </c>
      <c r="F11" s="184">
        <v>190681.7</v>
      </c>
      <c r="G11" s="184"/>
      <c r="H11" s="182">
        <v>461051.7</v>
      </c>
      <c r="I11" s="184">
        <v>0</v>
      </c>
      <c r="J11" s="184">
        <v>79653</v>
      </c>
      <c r="K11" s="182">
        <v>540704.69999999995</v>
      </c>
    </row>
    <row r="12" spans="1:11" ht="20.100000000000001" customHeight="1">
      <c r="A12" s="121">
        <v>3</v>
      </c>
      <c r="B12" s="183" t="s">
        <v>128</v>
      </c>
      <c r="C12" s="184">
        <v>2703640</v>
      </c>
      <c r="D12" s="182">
        <v>1143558.7</v>
      </c>
      <c r="E12" s="184">
        <v>179900</v>
      </c>
      <c r="F12" s="184">
        <v>963658.7</v>
      </c>
      <c r="G12" s="184">
        <v>394560</v>
      </c>
      <c r="H12" s="182">
        <v>748998.7</v>
      </c>
      <c r="I12" s="184">
        <v>0</v>
      </c>
      <c r="J12" s="184">
        <v>231507</v>
      </c>
      <c r="K12" s="182">
        <v>980505.7</v>
      </c>
    </row>
    <row r="13" spans="1:11" ht="20.100000000000001" customHeight="1">
      <c r="A13" s="121">
        <v>4</v>
      </c>
      <c r="B13" s="183" t="s">
        <v>129</v>
      </c>
      <c r="C13" s="184">
        <v>11704500</v>
      </c>
      <c r="D13" s="182">
        <v>373822.7</v>
      </c>
      <c r="E13" s="184">
        <v>115130</v>
      </c>
      <c r="F13" s="184">
        <v>258692.7</v>
      </c>
      <c r="G13" s="184">
        <v>0</v>
      </c>
      <c r="H13" s="182">
        <v>373822.7</v>
      </c>
      <c r="I13" s="184">
        <v>0</v>
      </c>
      <c r="J13" s="184">
        <v>260860</v>
      </c>
      <c r="K13" s="182">
        <v>634682.69999999995</v>
      </c>
    </row>
    <row r="14" spans="1:11" ht="20.100000000000001" customHeight="1">
      <c r="A14" s="121">
        <v>5</v>
      </c>
      <c r="B14" s="183" t="s">
        <v>130</v>
      </c>
      <c r="C14" s="184">
        <v>679410</v>
      </c>
      <c r="D14" s="182">
        <v>292573.7</v>
      </c>
      <c r="E14" s="184">
        <v>80750</v>
      </c>
      <c r="F14" s="184">
        <v>211823.7</v>
      </c>
      <c r="G14" s="184">
        <v>22500</v>
      </c>
      <c r="H14" s="182">
        <v>270073.7</v>
      </c>
      <c r="I14" s="184">
        <v>276385</v>
      </c>
      <c r="J14" s="184">
        <v>175059</v>
      </c>
      <c r="K14" s="182">
        <v>721517.7</v>
      </c>
    </row>
    <row r="15" spans="1:11" ht="20.100000000000001" customHeight="1">
      <c r="A15" s="121">
        <v>6</v>
      </c>
      <c r="B15" s="183" t="s">
        <v>131</v>
      </c>
      <c r="C15" s="184">
        <v>218450</v>
      </c>
      <c r="D15" s="182">
        <v>135806.70000000001</v>
      </c>
      <c r="E15" s="184">
        <v>77280</v>
      </c>
      <c r="F15" s="184">
        <v>58526.7</v>
      </c>
      <c r="G15" s="184"/>
      <c r="H15" s="182">
        <v>135806.70000000001</v>
      </c>
      <c r="I15" s="184">
        <v>372833</v>
      </c>
      <c r="J15" s="184">
        <v>252844</v>
      </c>
      <c r="K15" s="182">
        <v>761483.7</v>
      </c>
    </row>
    <row r="16" spans="1:11" ht="20.100000000000001" customHeight="1">
      <c r="A16" s="121">
        <v>7</v>
      </c>
      <c r="B16" s="183" t="s">
        <v>132</v>
      </c>
      <c r="C16" s="184">
        <v>371410</v>
      </c>
      <c r="D16" s="182">
        <v>192039.7</v>
      </c>
      <c r="E16" s="184">
        <v>92009</v>
      </c>
      <c r="F16" s="184">
        <v>100030.7</v>
      </c>
      <c r="G16" s="184"/>
      <c r="H16" s="182">
        <v>192039.7</v>
      </c>
      <c r="I16" s="184">
        <v>433844</v>
      </c>
      <c r="J16" s="184">
        <v>222032</v>
      </c>
      <c r="K16" s="182">
        <v>847915.7</v>
      </c>
    </row>
    <row r="17" spans="1:11" ht="20.100000000000001" customHeight="1">
      <c r="A17" s="121">
        <v>8</v>
      </c>
      <c r="B17" s="183" t="s">
        <v>133</v>
      </c>
      <c r="C17" s="184">
        <v>149590</v>
      </c>
      <c r="D17" s="182">
        <v>72268.7</v>
      </c>
      <c r="E17" s="184">
        <v>42110</v>
      </c>
      <c r="F17" s="184">
        <v>30158.7</v>
      </c>
      <c r="G17" s="184"/>
      <c r="H17" s="182">
        <v>72268.7</v>
      </c>
      <c r="I17" s="184">
        <v>207021</v>
      </c>
      <c r="J17" s="184">
        <v>97868</v>
      </c>
      <c r="K17" s="182">
        <v>377157.7</v>
      </c>
    </row>
    <row r="18" spans="1:11" ht="20.100000000000001" customHeight="1">
      <c r="A18" s="121">
        <v>9</v>
      </c>
      <c r="B18" s="183" t="s">
        <v>134</v>
      </c>
      <c r="C18" s="184">
        <v>120310</v>
      </c>
      <c r="D18" s="182">
        <v>79452.7</v>
      </c>
      <c r="E18" s="184">
        <v>56030</v>
      </c>
      <c r="F18" s="184">
        <v>23422.7</v>
      </c>
      <c r="G18" s="184"/>
      <c r="H18" s="182">
        <v>79452.7</v>
      </c>
      <c r="I18" s="184">
        <v>262528</v>
      </c>
      <c r="J18" s="184">
        <v>223486</v>
      </c>
      <c r="K18" s="182">
        <v>565466.69999999995</v>
      </c>
    </row>
    <row r="19" spans="1:11" ht="20.100000000000001" customHeight="1">
      <c r="A19" s="121">
        <v>10</v>
      </c>
      <c r="B19" s="183" t="s">
        <v>135</v>
      </c>
      <c r="C19" s="184">
        <v>67890</v>
      </c>
      <c r="D19" s="182">
        <v>46693.7</v>
      </c>
      <c r="E19" s="184">
        <v>35309</v>
      </c>
      <c r="F19" s="184">
        <v>11384.7</v>
      </c>
      <c r="G19" s="184"/>
      <c r="H19" s="182">
        <v>46693.7</v>
      </c>
      <c r="I19" s="184">
        <v>124551</v>
      </c>
      <c r="J19" s="184">
        <v>101083</v>
      </c>
      <c r="K19" s="182">
        <v>272327.7</v>
      </c>
    </row>
    <row r="20" spans="1:11" ht="20.100000000000001" customHeight="1">
      <c r="A20" s="121">
        <v>11</v>
      </c>
      <c r="B20" s="183" t="s">
        <v>136</v>
      </c>
      <c r="C20" s="184">
        <v>73545</v>
      </c>
      <c r="D20" s="182">
        <v>46064</v>
      </c>
      <c r="E20" s="184">
        <v>27960</v>
      </c>
      <c r="F20" s="184">
        <v>18104</v>
      </c>
      <c r="G20" s="184">
        <v>15565</v>
      </c>
      <c r="H20" s="182">
        <v>30499</v>
      </c>
      <c r="I20" s="184">
        <v>279243</v>
      </c>
      <c r="J20" s="184">
        <v>189536</v>
      </c>
      <c r="K20" s="182">
        <v>499278</v>
      </c>
    </row>
    <row r="21" spans="1:11" ht="20.100000000000001" customHeight="1">
      <c r="A21" s="121">
        <v>12</v>
      </c>
      <c r="B21" s="183" t="s">
        <v>137</v>
      </c>
      <c r="C21" s="184">
        <v>38730</v>
      </c>
      <c r="D21" s="182">
        <v>20293</v>
      </c>
      <c r="E21" s="184">
        <v>10420</v>
      </c>
      <c r="F21" s="184">
        <v>9873</v>
      </c>
      <c r="G21" s="184"/>
      <c r="H21" s="182">
        <v>20293</v>
      </c>
      <c r="I21" s="184">
        <v>210061</v>
      </c>
      <c r="J21" s="184">
        <v>107324</v>
      </c>
      <c r="K21" s="182">
        <v>337678</v>
      </c>
    </row>
    <row r="22" spans="1:11" ht="20.100000000000001" customHeight="1">
      <c r="A22" s="121">
        <v>13</v>
      </c>
      <c r="B22" s="183" t="s">
        <v>138</v>
      </c>
      <c r="C22" s="184">
        <v>185790</v>
      </c>
      <c r="D22" s="182">
        <v>133521</v>
      </c>
      <c r="E22" s="184">
        <v>113460</v>
      </c>
      <c r="F22" s="184">
        <v>20061</v>
      </c>
      <c r="G22" s="184">
        <v>0</v>
      </c>
      <c r="H22" s="182">
        <v>133521</v>
      </c>
      <c r="I22" s="184">
        <v>84223</v>
      </c>
      <c r="J22" s="184">
        <v>152354</v>
      </c>
      <c r="K22" s="182">
        <v>370098</v>
      </c>
    </row>
    <row r="23" spans="1:11" ht="20.100000000000001" customHeight="1">
      <c r="A23" s="121">
        <v>14</v>
      </c>
      <c r="B23" s="183" t="s">
        <v>139</v>
      </c>
      <c r="C23" s="184">
        <v>255370</v>
      </c>
      <c r="D23" s="182">
        <v>178456</v>
      </c>
      <c r="E23" s="184">
        <v>129910</v>
      </c>
      <c r="F23" s="184">
        <v>48546</v>
      </c>
      <c r="G23" s="184">
        <v>9660</v>
      </c>
      <c r="H23" s="182">
        <v>168796</v>
      </c>
      <c r="I23" s="184">
        <v>76286</v>
      </c>
      <c r="J23" s="184">
        <v>97345</v>
      </c>
      <c r="K23" s="182">
        <v>342427</v>
      </c>
    </row>
    <row r="24" spans="1:11" ht="20.100000000000001" customHeight="1">
      <c r="A24" s="121">
        <v>15</v>
      </c>
      <c r="B24" s="183" t="s">
        <v>140</v>
      </c>
      <c r="C24" s="184">
        <v>152770</v>
      </c>
      <c r="D24" s="182">
        <v>107576</v>
      </c>
      <c r="E24" s="184">
        <v>75720</v>
      </c>
      <c r="F24" s="184">
        <v>31856</v>
      </c>
      <c r="G24" s="184"/>
      <c r="H24" s="182">
        <v>107576</v>
      </c>
      <c r="I24" s="184">
        <v>18112</v>
      </c>
      <c r="J24" s="184">
        <v>219239</v>
      </c>
      <c r="K24" s="182">
        <v>344927</v>
      </c>
    </row>
    <row r="25" spans="1:11" ht="20.100000000000001" customHeight="1">
      <c r="A25" s="121">
        <v>16</v>
      </c>
      <c r="B25" s="183" t="s">
        <v>141</v>
      </c>
      <c r="C25" s="184">
        <v>28965</v>
      </c>
      <c r="D25" s="182">
        <v>20822</v>
      </c>
      <c r="E25" s="184">
        <v>14490</v>
      </c>
      <c r="F25" s="184">
        <v>6332</v>
      </c>
      <c r="G25" s="184"/>
      <c r="H25" s="182">
        <v>20822</v>
      </c>
      <c r="I25" s="184">
        <v>199788</v>
      </c>
      <c r="J25" s="184">
        <v>179369</v>
      </c>
      <c r="K25" s="182">
        <v>399979</v>
      </c>
    </row>
    <row r="26" spans="1:11" ht="20.100000000000001" customHeight="1">
      <c r="A26" s="121">
        <v>17</v>
      </c>
      <c r="B26" s="183" t="s">
        <v>142</v>
      </c>
      <c r="C26" s="184">
        <v>87370</v>
      </c>
      <c r="D26" s="182">
        <v>58128</v>
      </c>
      <c r="E26" s="184">
        <v>39340</v>
      </c>
      <c r="F26" s="184">
        <v>18788</v>
      </c>
      <c r="G26" s="184"/>
      <c r="H26" s="182">
        <v>58128</v>
      </c>
      <c r="I26" s="184">
        <v>176054</v>
      </c>
      <c r="J26" s="184">
        <v>199505</v>
      </c>
      <c r="K26" s="182">
        <v>433687</v>
      </c>
    </row>
    <row r="27" spans="1:11" ht="20.100000000000001" customHeight="1">
      <c r="A27" s="144">
        <v>18</v>
      </c>
      <c r="B27" s="185" t="s">
        <v>143</v>
      </c>
      <c r="C27" s="186">
        <v>33350</v>
      </c>
      <c r="D27" s="186">
        <v>24522</v>
      </c>
      <c r="E27" s="186">
        <v>18370</v>
      </c>
      <c r="F27" s="186">
        <v>6152</v>
      </c>
      <c r="G27" s="186"/>
      <c r="H27" s="186">
        <v>24522</v>
      </c>
      <c r="I27" s="186">
        <v>168107</v>
      </c>
      <c r="J27" s="186">
        <v>177214</v>
      </c>
      <c r="K27" s="186">
        <v>369843</v>
      </c>
    </row>
  </sheetData>
  <mergeCells count="15">
    <mergeCell ref="A9:B9"/>
    <mergeCell ref="J1:K1"/>
    <mergeCell ref="A3:K3"/>
    <mergeCell ref="A4:K4"/>
    <mergeCell ref="J5:K5"/>
    <mergeCell ref="A6:A7"/>
    <mergeCell ref="B6:B7"/>
    <mergeCell ref="C6:C7"/>
    <mergeCell ref="D6:D7"/>
    <mergeCell ref="E6:F6"/>
    <mergeCell ref="G6:G7"/>
    <mergeCell ref="H6:H7"/>
    <mergeCell ref="I6:I7"/>
    <mergeCell ref="J6:J7"/>
    <mergeCell ref="K6:K7"/>
  </mergeCells>
  <printOptions horizontalCentered="1"/>
  <pageMargins left="0.7" right="0.25" top="0.25" bottom="0" header="0.2" footer="0.3"/>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7"/>
  <sheetViews>
    <sheetView workbookViewId="0">
      <selection activeCell="E6" sqref="E6"/>
    </sheetView>
  </sheetViews>
  <sheetFormatPr defaultColWidth="9.140625" defaultRowHeight="16.5"/>
  <cols>
    <col min="1" max="1" width="5.42578125" style="213" customWidth="1"/>
    <col min="2" max="2" width="25" style="213" customWidth="1"/>
    <col min="3" max="3" width="14" style="213" customWidth="1"/>
    <col min="4" max="4" width="15.5703125" style="213" customWidth="1"/>
    <col min="5" max="5" width="15.85546875" style="213" customWidth="1"/>
    <col min="6" max="6" width="14" style="213" customWidth="1"/>
    <col min="7" max="16384" width="9.140625" style="213"/>
  </cols>
  <sheetData>
    <row r="1" spans="1:31">
      <c r="A1" s="212" t="s">
        <v>298</v>
      </c>
      <c r="E1" s="515" t="s">
        <v>413</v>
      </c>
      <c r="F1" s="515"/>
    </row>
    <row r="2" spans="1:31">
      <c r="A2" s="469"/>
      <c r="B2" s="469"/>
      <c r="C2" s="469"/>
      <c r="D2" s="469"/>
      <c r="E2" s="469"/>
      <c r="F2" s="469"/>
    </row>
    <row r="3" spans="1:31" ht="42.75" customHeight="1">
      <c r="A3" s="470" t="s">
        <v>270</v>
      </c>
      <c r="B3" s="470"/>
      <c r="C3" s="470"/>
      <c r="D3" s="470"/>
      <c r="E3" s="470"/>
      <c r="F3" s="470"/>
    </row>
    <row r="4" spans="1:31">
      <c r="A4" s="471" t="s">
        <v>296</v>
      </c>
      <c r="B4" s="471"/>
      <c r="C4" s="471"/>
      <c r="D4" s="471"/>
      <c r="E4" s="471"/>
      <c r="F4" s="471"/>
    </row>
    <row r="5" spans="1:31">
      <c r="A5" s="472" t="s">
        <v>16</v>
      </c>
      <c r="B5" s="472"/>
      <c r="C5" s="472"/>
      <c r="D5" s="472"/>
      <c r="E5" s="472"/>
      <c r="F5" s="472"/>
    </row>
    <row r="6" spans="1:31" ht="115.5">
      <c r="A6" s="214" t="s">
        <v>0</v>
      </c>
      <c r="B6" s="214" t="s">
        <v>151</v>
      </c>
      <c r="C6" s="214" t="s">
        <v>99</v>
      </c>
      <c r="D6" s="214" t="s">
        <v>101</v>
      </c>
      <c r="E6" s="214" t="s">
        <v>104</v>
      </c>
      <c r="F6" s="214" t="s">
        <v>102</v>
      </c>
      <c r="L6" s="245"/>
      <c r="M6" s="245"/>
      <c r="N6" s="245"/>
      <c r="O6" s="245"/>
      <c r="P6" s="245"/>
      <c r="Q6" s="245"/>
      <c r="R6" s="245"/>
      <c r="S6" s="245"/>
      <c r="T6" s="245"/>
      <c r="U6" s="245"/>
      <c r="V6" s="245"/>
      <c r="W6" s="245"/>
      <c r="X6" s="245"/>
      <c r="Y6" s="245"/>
      <c r="Z6" s="245"/>
      <c r="AA6" s="245"/>
      <c r="AB6" s="245"/>
      <c r="AC6" s="245"/>
      <c r="AD6" s="245"/>
      <c r="AE6" s="245"/>
    </row>
    <row r="7" spans="1:31">
      <c r="A7" s="214" t="s">
        <v>1</v>
      </c>
      <c r="B7" s="214" t="s">
        <v>2</v>
      </c>
      <c r="C7" s="214" t="s">
        <v>105</v>
      </c>
      <c r="D7" s="214">
        <v>2</v>
      </c>
      <c r="E7" s="214">
        <v>3</v>
      </c>
      <c r="F7" s="214">
        <v>4</v>
      </c>
    </row>
    <row r="8" spans="1:31">
      <c r="A8" s="246"/>
      <c r="B8" s="246" t="s">
        <v>103</v>
      </c>
      <c r="C8" s="247">
        <v>3129459.1799999997</v>
      </c>
      <c r="D8" s="247">
        <v>677463</v>
      </c>
      <c r="E8" s="247">
        <v>2451996.1800000002</v>
      </c>
      <c r="F8" s="247">
        <v>0</v>
      </c>
    </row>
    <row r="9" spans="1:31">
      <c r="A9" s="222">
        <v>1</v>
      </c>
      <c r="B9" s="183" t="s">
        <v>126</v>
      </c>
      <c r="C9" s="248">
        <v>163180.97999999998</v>
      </c>
      <c r="D9" s="248">
        <v>44985</v>
      </c>
      <c r="E9" s="248">
        <v>118195.98</v>
      </c>
      <c r="F9" s="248"/>
    </row>
    <row r="10" spans="1:31">
      <c r="A10" s="222">
        <v>2</v>
      </c>
      <c r="B10" s="183" t="s">
        <v>127</v>
      </c>
      <c r="C10" s="248">
        <v>79652.94</v>
      </c>
      <c r="D10" s="248">
        <v>4032</v>
      </c>
      <c r="E10" s="248">
        <v>75620.94</v>
      </c>
      <c r="F10" s="248"/>
    </row>
    <row r="11" spans="1:31">
      <c r="A11" s="222">
        <v>3</v>
      </c>
      <c r="B11" s="183" t="s">
        <v>128</v>
      </c>
      <c r="C11" s="248">
        <v>231507.04</v>
      </c>
      <c r="D11" s="248">
        <v>77867</v>
      </c>
      <c r="E11" s="248">
        <v>153640.04</v>
      </c>
      <c r="F11" s="248"/>
    </row>
    <row r="12" spans="1:31">
      <c r="A12" s="222">
        <v>4</v>
      </c>
      <c r="B12" s="183" t="s">
        <v>130</v>
      </c>
      <c r="C12" s="248">
        <v>175058.68</v>
      </c>
      <c r="D12" s="248">
        <v>34086</v>
      </c>
      <c r="E12" s="248">
        <v>140972.68</v>
      </c>
      <c r="F12" s="248"/>
    </row>
    <row r="13" spans="1:31">
      <c r="A13" s="222">
        <v>5</v>
      </c>
      <c r="B13" s="183" t="s">
        <v>131</v>
      </c>
      <c r="C13" s="248">
        <v>252844.2</v>
      </c>
      <c r="D13" s="248">
        <v>24206</v>
      </c>
      <c r="E13" s="248">
        <v>228638.2</v>
      </c>
      <c r="F13" s="248"/>
    </row>
    <row r="14" spans="1:31">
      <c r="A14" s="222">
        <v>6</v>
      </c>
      <c r="B14" s="183" t="s">
        <v>129</v>
      </c>
      <c r="C14" s="248">
        <v>260860.36</v>
      </c>
      <c r="D14" s="248">
        <v>20113</v>
      </c>
      <c r="E14" s="248">
        <v>240747.36</v>
      </c>
      <c r="F14" s="248"/>
    </row>
    <row r="15" spans="1:31">
      <c r="A15" s="222">
        <v>7</v>
      </c>
      <c r="B15" s="183" t="s">
        <v>132</v>
      </c>
      <c r="C15" s="248">
        <v>222032.04</v>
      </c>
      <c r="D15" s="248">
        <v>40494</v>
      </c>
      <c r="E15" s="248">
        <v>181538.04</v>
      </c>
      <c r="F15" s="248"/>
    </row>
    <row r="16" spans="1:31">
      <c r="A16" s="222">
        <v>8</v>
      </c>
      <c r="B16" s="183" t="s">
        <v>133</v>
      </c>
      <c r="C16" s="248">
        <v>97867.7</v>
      </c>
      <c r="D16" s="248">
        <v>11212</v>
      </c>
      <c r="E16" s="248">
        <v>86655.7</v>
      </c>
      <c r="F16" s="248"/>
    </row>
    <row r="17" spans="1:6">
      <c r="A17" s="222">
        <v>9</v>
      </c>
      <c r="B17" s="183" t="s">
        <v>134</v>
      </c>
      <c r="C17" s="248">
        <v>223485.54</v>
      </c>
      <c r="D17" s="248">
        <v>73457</v>
      </c>
      <c r="E17" s="248">
        <v>150028.54</v>
      </c>
      <c r="F17" s="248"/>
    </row>
    <row r="18" spans="1:6">
      <c r="A18" s="222">
        <v>10</v>
      </c>
      <c r="B18" s="183" t="s">
        <v>135</v>
      </c>
      <c r="C18" s="248">
        <v>101082.58</v>
      </c>
      <c r="D18" s="248">
        <v>25075</v>
      </c>
      <c r="E18" s="248">
        <v>76007.58</v>
      </c>
      <c r="F18" s="248"/>
    </row>
    <row r="19" spans="1:6">
      <c r="A19" s="222">
        <v>11</v>
      </c>
      <c r="B19" s="183" t="s">
        <v>136</v>
      </c>
      <c r="C19" s="248">
        <v>189535.76</v>
      </c>
      <c r="D19" s="248">
        <v>71263</v>
      </c>
      <c r="E19" s="248">
        <v>118272.76000000001</v>
      </c>
      <c r="F19" s="248"/>
    </row>
    <row r="20" spans="1:6">
      <c r="A20" s="222">
        <v>12</v>
      </c>
      <c r="B20" s="183" t="s">
        <v>137</v>
      </c>
      <c r="C20" s="248">
        <v>107323.62</v>
      </c>
      <c r="D20" s="248">
        <v>14987</v>
      </c>
      <c r="E20" s="248">
        <v>92336.62</v>
      </c>
      <c r="F20" s="248"/>
    </row>
    <row r="21" spans="1:6">
      <c r="A21" s="222">
        <v>13</v>
      </c>
      <c r="B21" s="183" t="s">
        <v>138</v>
      </c>
      <c r="C21" s="248">
        <v>152353.85999999999</v>
      </c>
      <c r="D21" s="248">
        <v>31833</v>
      </c>
      <c r="E21" s="248">
        <v>120520.86</v>
      </c>
      <c r="F21" s="248"/>
    </row>
    <row r="22" spans="1:6">
      <c r="A22" s="222">
        <v>14</v>
      </c>
      <c r="B22" s="183" t="s">
        <v>139</v>
      </c>
      <c r="C22" s="248">
        <v>97344.52</v>
      </c>
      <c r="D22" s="248">
        <v>21805</v>
      </c>
      <c r="E22" s="248">
        <v>75539.520000000004</v>
      </c>
      <c r="F22" s="248"/>
    </row>
    <row r="23" spans="1:6">
      <c r="A23" s="222">
        <v>15</v>
      </c>
      <c r="B23" s="183" t="s">
        <v>140</v>
      </c>
      <c r="C23" s="248">
        <v>219238.9</v>
      </c>
      <c r="D23" s="248">
        <v>65831</v>
      </c>
      <c r="E23" s="248">
        <v>153407.9</v>
      </c>
      <c r="F23" s="248"/>
    </row>
    <row r="24" spans="1:6">
      <c r="A24" s="222">
        <v>16</v>
      </c>
      <c r="B24" s="183" t="s">
        <v>141</v>
      </c>
      <c r="C24" s="248">
        <v>179369.4</v>
      </c>
      <c r="D24" s="248">
        <v>68216</v>
      </c>
      <c r="E24" s="248">
        <v>111153.4</v>
      </c>
      <c r="F24" s="248"/>
    </row>
    <row r="25" spans="1:6">
      <c r="A25" s="222">
        <v>17</v>
      </c>
      <c r="B25" s="183" t="s">
        <v>142</v>
      </c>
      <c r="C25" s="248">
        <v>199504.6</v>
      </c>
      <c r="D25" s="248">
        <v>17894</v>
      </c>
      <c r="E25" s="248">
        <v>181610.6</v>
      </c>
      <c r="F25" s="248"/>
    </row>
    <row r="26" spans="1:6">
      <c r="A26" s="222">
        <v>18</v>
      </c>
      <c r="B26" s="183" t="s">
        <v>143</v>
      </c>
      <c r="C26" s="248">
        <v>177214.46</v>
      </c>
      <c r="D26" s="248">
        <v>30107</v>
      </c>
      <c r="E26" s="248">
        <v>147107.46</v>
      </c>
      <c r="F26" s="248"/>
    </row>
    <row r="27" spans="1:6">
      <c r="A27" s="230"/>
      <c r="B27" s="231"/>
      <c r="C27" s="230"/>
      <c r="D27" s="230"/>
      <c r="E27" s="230"/>
      <c r="F27" s="230"/>
    </row>
  </sheetData>
  <mergeCells count="5">
    <mergeCell ref="A2:F2"/>
    <mergeCell ref="A3:F3"/>
    <mergeCell ref="A4:F4"/>
    <mergeCell ref="A5:F5"/>
    <mergeCell ref="E1:F1"/>
  </mergeCells>
  <pageMargins left="0.7" right="0"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5"/>
  <sheetViews>
    <sheetView topLeftCell="A7" workbookViewId="0">
      <selection activeCell="G9" sqref="G9"/>
    </sheetView>
  </sheetViews>
  <sheetFormatPr defaultColWidth="9.140625" defaultRowHeight="12.75"/>
  <cols>
    <col min="1" max="1" width="6.140625" style="200" customWidth="1"/>
    <col min="2" max="2" width="20.5703125" style="200" customWidth="1"/>
    <col min="3" max="3" width="12" style="200" customWidth="1"/>
    <col min="4" max="8" width="10.7109375" style="200" customWidth="1"/>
    <col min="9" max="9" width="6.28515625" style="200" customWidth="1"/>
    <col min="10" max="11" width="10.7109375" style="200" customWidth="1"/>
    <col min="12" max="12" width="7" style="200" customWidth="1"/>
    <col min="13" max="15" width="10.7109375" style="200" customWidth="1"/>
    <col min="16" max="16" width="7.85546875" style="200" customWidth="1"/>
    <col min="17" max="18" width="9.140625" style="200"/>
    <col min="19" max="19" width="8" style="200" customWidth="1"/>
    <col min="20" max="16384" width="9.140625" style="200"/>
  </cols>
  <sheetData>
    <row r="1" spans="1:19" ht="15.75">
      <c r="A1" s="510" t="s">
        <v>298</v>
      </c>
      <c r="B1" s="510"/>
      <c r="C1" s="510"/>
      <c r="Q1" s="527" t="s">
        <v>414</v>
      </c>
      <c r="R1" s="527"/>
      <c r="S1" s="527"/>
    </row>
    <row r="2" spans="1:19" ht="19.5" customHeight="1">
      <c r="A2" s="528" t="s">
        <v>415</v>
      </c>
      <c r="B2" s="528"/>
      <c r="C2" s="528"/>
      <c r="D2" s="528"/>
      <c r="E2" s="528"/>
      <c r="F2" s="528"/>
      <c r="G2" s="528"/>
      <c r="H2" s="528"/>
      <c r="I2" s="528"/>
      <c r="J2" s="528"/>
      <c r="K2" s="528"/>
      <c r="L2" s="528"/>
      <c r="M2" s="528"/>
      <c r="N2" s="528"/>
      <c r="O2" s="528"/>
      <c r="P2" s="528"/>
      <c r="Q2" s="528"/>
      <c r="R2" s="528"/>
      <c r="S2" s="528"/>
    </row>
    <row r="3" spans="1:19" ht="15.75">
      <c r="A3" s="529" t="s">
        <v>401</v>
      </c>
      <c r="B3" s="529"/>
      <c r="C3" s="529"/>
      <c r="D3" s="529"/>
      <c r="E3" s="529"/>
      <c r="F3" s="529"/>
      <c r="G3" s="529"/>
      <c r="H3" s="529"/>
      <c r="I3" s="529"/>
      <c r="J3" s="529"/>
      <c r="K3" s="529"/>
      <c r="L3" s="529"/>
      <c r="M3" s="529"/>
      <c r="N3" s="529"/>
      <c r="O3" s="529"/>
      <c r="P3" s="529"/>
      <c r="Q3" s="529"/>
      <c r="R3" s="529"/>
      <c r="S3" s="529"/>
    </row>
    <row r="4" spans="1:19" ht="15.75">
      <c r="Q4" s="530" t="s">
        <v>190</v>
      </c>
      <c r="R4" s="530"/>
      <c r="S4" s="530"/>
    </row>
    <row r="6" spans="1:19" s="201" customFormat="1" ht="18.75" customHeight="1">
      <c r="A6" s="524" t="s">
        <v>0</v>
      </c>
      <c r="B6" s="524" t="s">
        <v>197</v>
      </c>
      <c r="C6" s="524" t="s">
        <v>99</v>
      </c>
      <c r="D6" s="521" t="s">
        <v>40</v>
      </c>
      <c r="E6" s="521"/>
      <c r="F6" s="521" t="s">
        <v>416</v>
      </c>
      <c r="G6" s="521"/>
      <c r="H6" s="521"/>
      <c r="I6" s="521"/>
      <c r="J6" s="521"/>
      <c r="K6" s="521"/>
      <c r="L6" s="521"/>
      <c r="M6" s="521" t="s">
        <v>417</v>
      </c>
      <c r="N6" s="521"/>
      <c r="O6" s="521"/>
      <c r="P6" s="521"/>
      <c r="Q6" s="521"/>
      <c r="R6" s="521"/>
      <c r="S6" s="521"/>
    </row>
    <row r="7" spans="1:19" s="201" customFormat="1" ht="20.25" customHeight="1">
      <c r="A7" s="525"/>
      <c r="B7" s="525"/>
      <c r="C7" s="525"/>
      <c r="D7" s="522" t="s">
        <v>418</v>
      </c>
      <c r="E7" s="522" t="s">
        <v>419</v>
      </c>
      <c r="F7" s="524" t="s">
        <v>99</v>
      </c>
      <c r="G7" s="526" t="s">
        <v>418</v>
      </c>
      <c r="H7" s="526"/>
      <c r="I7" s="526"/>
      <c r="J7" s="526" t="s">
        <v>419</v>
      </c>
      <c r="K7" s="526"/>
      <c r="L7" s="526"/>
      <c r="M7" s="524" t="s">
        <v>99</v>
      </c>
      <c r="N7" s="526" t="s">
        <v>418</v>
      </c>
      <c r="O7" s="526"/>
      <c r="P7" s="526"/>
      <c r="Q7" s="526" t="s">
        <v>419</v>
      </c>
      <c r="R7" s="526"/>
      <c r="S7" s="526"/>
    </row>
    <row r="8" spans="1:19" s="201" customFormat="1" ht="54" customHeight="1">
      <c r="A8" s="531"/>
      <c r="B8" s="531"/>
      <c r="C8" s="531"/>
      <c r="D8" s="523"/>
      <c r="E8" s="523"/>
      <c r="F8" s="525"/>
      <c r="G8" s="202" t="s">
        <v>99</v>
      </c>
      <c r="H8" s="202" t="s">
        <v>61</v>
      </c>
      <c r="I8" s="202" t="s">
        <v>420</v>
      </c>
      <c r="J8" s="202" t="s">
        <v>99</v>
      </c>
      <c r="K8" s="202" t="s">
        <v>61</v>
      </c>
      <c r="L8" s="202" t="s">
        <v>420</v>
      </c>
      <c r="M8" s="525"/>
      <c r="N8" s="202" t="s">
        <v>99</v>
      </c>
      <c r="O8" s="202" t="s">
        <v>61</v>
      </c>
      <c r="P8" s="202" t="s">
        <v>420</v>
      </c>
      <c r="Q8" s="202" t="s">
        <v>99</v>
      </c>
      <c r="R8" s="202" t="s">
        <v>61</v>
      </c>
      <c r="S8" s="202" t="s">
        <v>420</v>
      </c>
    </row>
    <row r="9" spans="1:19" ht="16.5" customHeight="1">
      <c r="A9" s="203" t="s">
        <v>1</v>
      </c>
      <c r="B9" s="203" t="s">
        <v>2</v>
      </c>
      <c r="C9" s="203" t="s">
        <v>87</v>
      </c>
      <c r="D9" s="203" t="s">
        <v>421</v>
      </c>
      <c r="E9" s="203" t="s">
        <v>422</v>
      </c>
      <c r="F9" s="203" t="s">
        <v>423</v>
      </c>
      <c r="G9" s="203" t="s">
        <v>424</v>
      </c>
      <c r="H9" s="203">
        <v>6</v>
      </c>
      <c r="I9" s="203">
        <v>7</v>
      </c>
      <c r="J9" s="203" t="s">
        <v>237</v>
      </c>
      <c r="K9" s="203">
        <v>9</v>
      </c>
      <c r="L9" s="203">
        <v>10</v>
      </c>
      <c r="M9" s="203" t="s">
        <v>425</v>
      </c>
      <c r="N9" s="203" t="s">
        <v>426</v>
      </c>
      <c r="O9" s="203">
        <v>13</v>
      </c>
      <c r="P9" s="203">
        <v>14</v>
      </c>
      <c r="Q9" s="203" t="s">
        <v>427</v>
      </c>
      <c r="R9" s="203">
        <v>16</v>
      </c>
      <c r="S9" s="203">
        <v>17</v>
      </c>
    </row>
    <row r="10" spans="1:19" ht="21" customHeight="1">
      <c r="A10" s="204"/>
      <c r="B10" s="205" t="s">
        <v>103</v>
      </c>
      <c r="C10" s="206"/>
      <c r="D10" s="206"/>
      <c r="E10" s="206"/>
      <c r="F10" s="206"/>
      <c r="G10" s="206"/>
      <c r="H10" s="206"/>
      <c r="I10" s="206"/>
      <c r="J10" s="206"/>
      <c r="K10" s="206"/>
      <c r="L10" s="206"/>
      <c r="M10" s="206"/>
      <c r="N10" s="206"/>
      <c r="O10" s="206"/>
      <c r="P10" s="206"/>
      <c r="Q10" s="206"/>
      <c r="R10" s="206"/>
      <c r="S10" s="206"/>
    </row>
    <row r="11" spans="1:19" ht="15.75">
      <c r="A11" s="207" t="s">
        <v>3</v>
      </c>
      <c r="B11" s="208" t="s">
        <v>428</v>
      </c>
      <c r="C11" s="209"/>
      <c r="D11" s="209"/>
      <c r="E11" s="209"/>
      <c r="F11" s="209"/>
      <c r="G11" s="209"/>
      <c r="H11" s="209"/>
      <c r="I11" s="209"/>
      <c r="J11" s="209"/>
      <c r="K11" s="209"/>
      <c r="L11" s="209"/>
      <c r="M11" s="209"/>
      <c r="N11" s="209"/>
      <c r="O11" s="209"/>
      <c r="P11" s="209"/>
      <c r="Q11" s="209"/>
      <c r="R11" s="209"/>
      <c r="S11" s="209"/>
    </row>
    <row r="12" spans="1:19" ht="15.75">
      <c r="A12" s="207" t="s">
        <v>4</v>
      </c>
      <c r="B12" s="208" t="s">
        <v>116</v>
      </c>
      <c r="C12" s="209"/>
      <c r="D12" s="209"/>
      <c r="E12" s="209"/>
      <c r="F12" s="209"/>
      <c r="G12" s="209"/>
      <c r="H12" s="209"/>
      <c r="I12" s="209"/>
      <c r="J12" s="209"/>
      <c r="K12" s="209"/>
      <c r="L12" s="209"/>
      <c r="M12" s="209"/>
      <c r="N12" s="209"/>
      <c r="O12" s="209"/>
      <c r="P12" s="209"/>
      <c r="Q12" s="209"/>
      <c r="R12" s="209"/>
      <c r="S12" s="209"/>
    </row>
    <row r="13" spans="1:19">
      <c r="A13" s="210"/>
      <c r="B13" s="210"/>
      <c r="C13" s="210"/>
      <c r="D13" s="210"/>
      <c r="E13" s="210"/>
      <c r="F13" s="210"/>
      <c r="G13" s="210"/>
      <c r="H13" s="210"/>
      <c r="I13" s="210"/>
      <c r="J13" s="210"/>
      <c r="K13" s="210"/>
      <c r="L13" s="210"/>
      <c r="M13" s="210"/>
      <c r="N13" s="210"/>
      <c r="O13" s="210"/>
      <c r="P13" s="210"/>
      <c r="Q13" s="210"/>
      <c r="R13" s="210"/>
      <c r="S13" s="210"/>
    </row>
    <row r="15" spans="1:19" ht="15.75">
      <c r="B15" s="211" t="s">
        <v>429</v>
      </c>
    </row>
  </sheetData>
  <mergeCells count="19">
    <mergeCell ref="A6:A8"/>
    <mergeCell ref="B6:B8"/>
    <mergeCell ref="C6:C8"/>
    <mergeCell ref="D6:E6"/>
    <mergeCell ref="F6:L6"/>
    <mergeCell ref="A1:C1"/>
    <mergeCell ref="Q1:S1"/>
    <mergeCell ref="A2:S2"/>
    <mergeCell ref="A3:S3"/>
    <mergeCell ref="Q4:S4"/>
    <mergeCell ref="M6:S6"/>
    <mergeCell ref="D7:D8"/>
    <mergeCell ref="E7:E8"/>
    <mergeCell ref="F7:F8"/>
    <mergeCell ref="G7:I7"/>
    <mergeCell ref="J7:L7"/>
    <mergeCell ref="M7:M8"/>
    <mergeCell ref="N7:P7"/>
    <mergeCell ref="Q7:S7"/>
  </mergeCells>
  <pageMargins left="0.2" right="0" top="0.74803149606299202" bottom="0.55118110236220497" header="0.31496062992126" footer="0.31496062992126"/>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X198"/>
  <sheetViews>
    <sheetView topLeftCell="H1" workbookViewId="0">
      <selection activeCell="W9" sqref="W9"/>
    </sheetView>
  </sheetViews>
  <sheetFormatPr defaultColWidth="9.140625" defaultRowHeight="15"/>
  <cols>
    <col min="1" max="1" width="7.140625" style="444" customWidth="1"/>
    <col min="2" max="2" width="33" style="392" customWidth="1"/>
    <col min="3" max="3" width="13.7109375" style="445" customWidth="1"/>
    <col min="4" max="4" width="9" style="445" customWidth="1"/>
    <col min="5" max="5" width="12.5703125" style="446" customWidth="1"/>
    <col min="6" max="6" width="11.140625" style="446" customWidth="1"/>
    <col min="7" max="7" width="12.140625" style="446" customWidth="1"/>
    <col min="8" max="8" width="11.5703125" style="446" customWidth="1"/>
    <col min="9" max="9" width="12.5703125" style="446" customWidth="1"/>
    <col min="10" max="10" width="8.28515625" style="446" customWidth="1"/>
    <col min="11" max="11" width="9.7109375" style="446" customWidth="1"/>
    <col min="12" max="12" width="10.5703125" style="446" customWidth="1"/>
    <col min="13" max="13" width="12.42578125" style="446" customWidth="1"/>
    <col min="14" max="14" width="11.5703125" style="446" customWidth="1"/>
    <col min="15" max="15" width="11.85546875" style="446" customWidth="1"/>
    <col min="16" max="16" width="11" style="446" customWidth="1"/>
    <col min="17" max="17" width="11.42578125" style="446" customWidth="1"/>
    <col min="18" max="18" width="11.85546875" style="446" customWidth="1"/>
    <col min="19" max="19" width="9.7109375" style="446" customWidth="1"/>
    <col min="20" max="20" width="9.85546875" style="446" customWidth="1"/>
    <col min="21" max="21" width="11.42578125" style="446" customWidth="1"/>
    <col min="22" max="22" width="9.85546875" style="446" customWidth="1"/>
    <col min="23" max="23" width="12.5703125" style="446" customWidth="1"/>
    <col min="24" max="24" width="16.85546875" style="392" hidden="1" customWidth="1"/>
    <col min="25" max="25" width="0" style="308" hidden="1" customWidth="1"/>
    <col min="26" max="26" width="10.140625" style="308" hidden="1" customWidth="1"/>
    <col min="27" max="31" width="0" style="308" hidden="1" customWidth="1"/>
    <col min="32" max="192" width="9.140625" style="308"/>
    <col min="193" max="193" width="5.140625" style="308" customWidth="1"/>
    <col min="194" max="194" width="26.42578125" style="308" customWidth="1"/>
    <col min="195" max="197" width="10.28515625" style="308" customWidth="1"/>
    <col min="198" max="199" width="12.42578125" style="308" customWidth="1"/>
    <col min="200" max="200" width="11.28515625" style="308" customWidth="1"/>
    <col min="201" max="201" width="12.42578125" style="308" customWidth="1"/>
    <col min="202" max="202" width="11.28515625" style="308" customWidth="1"/>
    <col min="203" max="203" width="15.140625" style="308" customWidth="1"/>
    <col min="204" max="204" width="13.5703125" style="308" customWidth="1"/>
    <col min="205" max="205" width="12.42578125" style="308" customWidth="1"/>
    <col min="206" max="206" width="11.28515625" style="308" customWidth="1"/>
    <col min="207" max="207" width="14.140625" style="308" customWidth="1"/>
    <col min="208" max="208" width="10.28515625" style="308" customWidth="1"/>
    <col min="209" max="209" width="14.140625" style="308" customWidth="1"/>
    <col min="210" max="210" width="12" style="308" customWidth="1"/>
    <col min="211" max="211" width="13.28515625" style="308" customWidth="1"/>
    <col min="212" max="212" width="10.28515625" style="308" customWidth="1"/>
    <col min="213" max="213" width="12" style="308" customWidth="1"/>
    <col min="214" max="214" width="10.7109375" style="308" customWidth="1"/>
    <col min="215" max="217" width="9.140625" style="308" customWidth="1"/>
    <col min="218" max="448" width="9.140625" style="308"/>
    <col min="449" max="449" width="5.140625" style="308" customWidth="1"/>
    <col min="450" max="450" width="26.42578125" style="308" customWidth="1"/>
    <col min="451" max="453" width="10.28515625" style="308" customWidth="1"/>
    <col min="454" max="455" width="12.42578125" style="308" customWidth="1"/>
    <col min="456" max="456" width="11.28515625" style="308" customWidth="1"/>
    <col min="457" max="457" width="12.42578125" style="308" customWidth="1"/>
    <col min="458" max="458" width="11.28515625" style="308" customWidth="1"/>
    <col min="459" max="459" width="15.140625" style="308" customWidth="1"/>
    <col min="460" max="460" width="13.5703125" style="308" customWidth="1"/>
    <col min="461" max="461" width="12.42578125" style="308" customWidth="1"/>
    <col min="462" max="462" width="11.28515625" style="308" customWidth="1"/>
    <col min="463" max="463" width="14.140625" style="308" customWidth="1"/>
    <col min="464" max="464" width="10.28515625" style="308" customWidth="1"/>
    <col min="465" max="465" width="14.140625" style="308" customWidth="1"/>
    <col min="466" max="466" width="12" style="308" customWidth="1"/>
    <col min="467" max="467" width="13.28515625" style="308" customWidth="1"/>
    <col min="468" max="468" width="10.28515625" style="308" customWidth="1"/>
    <col min="469" max="469" width="12" style="308" customWidth="1"/>
    <col min="470" max="470" width="10.7109375" style="308" customWidth="1"/>
    <col min="471" max="473" width="9.140625" style="308" customWidth="1"/>
    <col min="474" max="704" width="9.140625" style="308"/>
    <col min="705" max="705" width="5.140625" style="308" customWidth="1"/>
    <col min="706" max="706" width="26.42578125" style="308" customWidth="1"/>
    <col min="707" max="709" width="10.28515625" style="308" customWidth="1"/>
    <col min="710" max="711" width="12.42578125" style="308" customWidth="1"/>
    <col min="712" max="712" width="11.28515625" style="308" customWidth="1"/>
    <col min="713" max="713" width="12.42578125" style="308" customWidth="1"/>
    <col min="714" max="714" width="11.28515625" style="308" customWidth="1"/>
    <col min="715" max="715" width="15.140625" style="308" customWidth="1"/>
    <col min="716" max="716" width="13.5703125" style="308" customWidth="1"/>
    <col min="717" max="717" width="12.42578125" style="308" customWidth="1"/>
    <col min="718" max="718" width="11.28515625" style="308" customWidth="1"/>
    <col min="719" max="719" width="14.140625" style="308" customWidth="1"/>
    <col min="720" max="720" width="10.28515625" style="308" customWidth="1"/>
    <col min="721" max="721" width="14.140625" style="308" customWidth="1"/>
    <col min="722" max="722" width="12" style="308" customWidth="1"/>
    <col min="723" max="723" width="13.28515625" style="308" customWidth="1"/>
    <col min="724" max="724" width="10.28515625" style="308" customWidth="1"/>
    <col min="725" max="725" width="12" style="308" customWidth="1"/>
    <col min="726" max="726" width="10.7109375" style="308" customWidth="1"/>
    <col min="727" max="729" width="9.140625" style="308" customWidth="1"/>
    <col min="730" max="960" width="9.140625" style="308"/>
    <col min="961" max="961" width="5.140625" style="308" customWidth="1"/>
    <col min="962" max="962" width="26.42578125" style="308" customWidth="1"/>
    <col min="963" max="965" width="10.28515625" style="308" customWidth="1"/>
    <col min="966" max="967" width="12.42578125" style="308" customWidth="1"/>
    <col min="968" max="968" width="11.28515625" style="308" customWidth="1"/>
    <col min="969" max="969" width="12.42578125" style="308" customWidth="1"/>
    <col min="970" max="970" width="11.28515625" style="308" customWidth="1"/>
    <col min="971" max="971" width="15.140625" style="308" customWidth="1"/>
    <col min="972" max="972" width="13.5703125" style="308" customWidth="1"/>
    <col min="973" max="973" width="12.42578125" style="308" customWidth="1"/>
    <col min="974" max="974" width="11.28515625" style="308" customWidth="1"/>
    <col min="975" max="975" width="14.140625" style="308" customWidth="1"/>
    <col min="976" max="976" width="10.28515625" style="308" customWidth="1"/>
    <col min="977" max="977" width="14.140625" style="308" customWidth="1"/>
    <col min="978" max="978" width="12" style="308" customWidth="1"/>
    <col min="979" max="979" width="13.28515625" style="308" customWidth="1"/>
    <col min="980" max="980" width="10.28515625" style="308" customWidth="1"/>
    <col min="981" max="981" width="12" style="308" customWidth="1"/>
    <col min="982" max="982" width="10.7109375" style="308" customWidth="1"/>
    <col min="983" max="985" width="9.140625" style="308" customWidth="1"/>
    <col min="986" max="1216" width="9.140625" style="308"/>
    <col min="1217" max="1217" width="5.140625" style="308" customWidth="1"/>
    <col min="1218" max="1218" width="26.42578125" style="308" customWidth="1"/>
    <col min="1219" max="1221" width="10.28515625" style="308" customWidth="1"/>
    <col min="1222" max="1223" width="12.42578125" style="308" customWidth="1"/>
    <col min="1224" max="1224" width="11.28515625" style="308" customWidth="1"/>
    <col min="1225" max="1225" width="12.42578125" style="308" customWidth="1"/>
    <col min="1226" max="1226" width="11.28515625" style="308" customWidth="1"/>
    <col min="1227" max="1227" width="15.140625" style="308" customWidth="1"/>
    <col min="1228" max="1228" width="13.5703125" style="308" customWidth="1"/>
    <col min="1229" max="1229" width="12.42578125" style="308" customWidth="1"/>
    <col min="1230" max="1230" width="11.28515625" style="308" customWidth="1"/>
    <col min="1231" max="1231" width="14.140625" style="308" customWidth="1"/>
    <col min="1232" max="1232" width="10.28515625" style="308" customWidth="1"/>
    <col min="1233" max="1233" width="14.140625" style="308" customWidth="1"/>
    <col min="1234" max="1234" width="12" style="308" customWidth="1"/>
    <col min="1235" max="1235" width="13.28515625" style="308" customWidth="1"/>
    <col min="1236" max="1236" width="10.28515625" style="308" customWidth="1"/>
    <col min="1237" max="1237" width="12" style="308" customWidth="1"/>
    <col min="1238" max="1238" width="10.7109375" style="308" customWidth="1"/>
    <col min="1239" max="1241" width="9.140625" style="308" customWidth="1"/>
    <col min="1242" max="1472" width="9.140625" style="308"/>
    <col min="1473" max="1473" width="5.140625" style="308" customWidth="1"/>
    <col min="1474" max="1474" width="26.42578125" style="308" customWidth="1"/>
    <col min="1475" max="1477" width="10.28515625" style="308" customWidth="1"/>
    <col min="1478" max="1479" width="12.42578125" style="308" customWidth="1"/>
    <col min="1480" max="1480" width="11.28515625" style="308" customWidth="1"/>
    <col min="1481" max="1481" width="12.42578125" style="308" customWidth="1"/>
    <col min="1482" max="1482" width="11.28515625" style="308" customWidth="1"/>
    <col min="1483" max="1483" width="15.140625" style="308" customWidth="1"/>
    <col min="1484" max="1484" width="13.5703125" style="308" customWidth="1"/>
    <col min="1485" max="1485" width="12.42578125" style="308" customWidth="1"/>
    <col min="1486" max="1486" width="11.28515625" style="308" customWidth="1"/>
    <col min="1487" max="1487" width="14.140625" style="308" customWidth="1"/>
    <col min="1488" max="1488" width="10.28515625" style="308" customWidth="1"/>
    <col min="1489" max="1489" width="14.140625" style="308" customWidth="1"/>
    <col min="1490" max="1490" width="12" style="308" customWidth="1"/>
    <col min="1491" max="1491" width="13.28515625" style="308" customWidth="1"/>
    <col min="1492" max="1492" width="10.28515625" style="308" customWidth="1"/>
    <col min="1493" max="1493" width="12" style="308" customWidth="1"/>
    <col min="1494" max="1494" width="10.7109375" style="308" customWidth="1"/>
    <col min="1495" max="1497" width="9.140625" style="308" customWidth="1"/>
    <col min="1498" max="1728" width="9.140625" style="308"/>
    <col min="1729" max="1729" width="5.140625" style="308" customWidth="1"/>
    <col min="1730" max="1730" width="26.42578125" style="308" customWidth="1"/>
    <col min="1731" max="1733" width="10.28515625" style="308" customWidth="1"/>
    <col min="1734" max="1735" width="12.42578125" style="308" customWidth="1"/>
    <col min="1736" max="1736" width="11.28515625" style="308" customWidth="1"/>
    <col min="1737" max="1737" width="12.42578125" style="308" customWidth="1"/>
    <col min="1738" max="1738" width="11.28515625" style="308" customWidth="1"/>
    <col min="1739" max="1739" width="15.140625" style="308" customWidth="1"/>
    <col min="1740" max="1740" width="13.5703125" style="308" customWidth="1"/>
    <col min="1741" max="1741" width="12.42578125" style="308" customWidth="1"/>
    <col min="1742" max="1742" width="11.28515625" style="308" customWidth="1"/>
    <col min="1743" max="1743" width="14.140625" style="308" customWidth="1"/>
    <col min="1744" max="1744" width="10.28515625" style="308" customWidth="1"/>
    <col min="1745" max="1745" width="14.140625" style="308" customWidth="1"/>
    <col min="1746" max="1746" width="12" style="308" customWidth="1"/>
    <col min="1747" max="1747" width="13.28515625" style="308" customWidth="1"/>
    <col min="1748" max="1748" width="10.28515625" style="308" customWidth="1"/>
    <col min="1749" max="1749" width="12" style="308" customWidth="1"/>
    <col min="1750" max="1750" width="10.7109375" style="308" customWidth="1"/>
    <col min="1751" max="1753" width="9.140625" style="308" customWidth="1"/>
    <col min="1754" max="1984" width="9.140625" style="308"/>
    <col min="1985" max="1985" width="5.140625" style="308" customWidth="1"/>
    <col min="1986" max="1986" width="26.42578125" style="308" customWidth="1"/>
    <col min="1987" max="1989" width="10.28515625" style="308" customWidth="1"/>
    <col min="1990" max="1991" width="12.42578125" style="308" customWidth="1"/>
    <col min="1992" max="1992" width="11.28515625" style="308" customWidth="1"/>
    <col min="1993" max="1993" width="12.42578125" style="308" customWidth="1"/>
    <col min="1994" max="1994" width="11.28515625" style="308" customWidth="1"/>
    <col min="1995" max="1995" width="15.140625" style="308" customWidth="1"/>
    <col min="1996" max="1996" width="13.5703125" style="308" customWidth="1"/>
    <col min="1997" max="1997" width="12.42578125" style="308" customWidth="1"/>
    <col min="1998" max="1998" width="11.28515625" style="308" customWidth="1"/>
    <col min="1999" max="1999" width="14.140625" style="308" customWidth="1"/>
    <col min="2000" max="2000" width="10.28515625" style="308" customWidth="1"/>
    <col min="2001" max="2001" width="14.140625" style="308" customWidth="1"/>
    <col min="2002" max="2002" width="12" style="308" customWidth="1"/>
    <col min="2003" max="2003" width="13.28515625" style="308" customWidth="1"/>
    <col min="2004" max="2004" width="10.28515625" style="308" customWidth="1"/>
    <col min="2005" max="2005" width="12" style="308" customWidth="1"/>
    <col min="2006" max="2006" width="10.7109375" style="308" customWidth="1"/>
    <col min="2007" max="2009" width="9.140625" style="308" customWidth="1"/>
    <col min="2010" max="2240" width="9.140625" style="308"/>
    <col min="2241" max="2241" width="5.140625" style="308" customWidth="1"/>
    <col min="2242" max="2242" width="26.42578125" style="308" customWidth="1"/>
    <col min="2243" max="2245" width="10.28515625" style="308" customWidth="1"/>
    <col min="2246" max="2247" width="12.42578125" style="308" customWidth="1"/>
    <col min="2248" max="2248" width="11.28515625" style="308" customWidth="1"/>
    <col min="2249" max="2249" width="12.42578125" style="308" customWidth="1"/>
    <col min="2250" max="2250" width="11.28515625" style="308" customWidth="1"/>
    <col min="2251" max="2251" width="15.140625" style="308" customWidth="1"/>
    <col min="2252" max="2252" width="13.5703125" style="308" customWidth="1"/>
    <col min="2253" max="2253" width="12.42578125" style="308" customWidth="1"/>
    <col min="2254" max="2254" width="11.28515625" style="308" customWidth="1"/>
    <col min="2255" max="2255" width="14.140625" style="308" customWidth="1"/>
    <col min="2256" max="2256" width="10.28515625" style="308" customWidth="1"/>
    <col min="2257" max="2257" width="14.140625" style="308" customWidth="1"/>
    <col min="2258" max="2258" width="12" style="308" customWidth="1"/>
    <col min="2259" max="2259" width="13.28515625" style="308" customWidth="1"/>
    <col min="2260" max="2260" width="10.28515625" style="308" customWidth="1"/>
    <col min="2261" max="2261" width="12" style="308" customWidth="1"/>
    <col min="2262" max="2262" width="10.7109375" style="308" customWidth="1"/>
    <col min="2263" max="2265" width="9.140625" style="308" customWidth="1"/>
    <col min="2266" max="2496" width="9.140625" style="308"/>
    <col min="2497" max="2497" width="5.140625" style="308" customWidth="1"/>
    <col min="2498" max="2498" width="26.42578125" style="308" customWidth="1"/>
    <col min="2499" max="2501" width="10.28515625" style="308" customWidth="1"/>
    <col min="2502" max="2503" width="12.42578125" style="308" customWidth="1"/>
    <col min="2504" max="2504" width="11.28515625" style="308" customWidth="1"/>
    <col min="2505" max="2505" width="12.42578125" style="308" customWidth="1"/>
    <col min="2506" max="2506" width="11.28515625" style="308" customWidth="1"/>
    <col min="2507" max="2507" width="15.140625" style="308" customWidth="1"/>
    <col min="2508" max="2508" width="13.5703125" style="308" customWidth="1"/>
    <col min="2509" max="2509" width="12.42578125" style="308" customWidth="1"/>
    <col min="2510" max="2510" width="11.28515625" style="308" customWidth="1"/>
    <col min="2511" max="2511" width="14.140625" style="308" customWidth="1"/>
    <col min="2512" max="2512" width="10.28515625" style="308" customWidth="1"/>
    <col min="2513" max="2513" width="14.140625" style="308" customWidth="1"/>
    <col min="2514" max="2514" width="12" style="308" customWidth="1"/>
    <col min="2515" max="2515" width="13.28515625" style="308" customWidth="1"/>
    <col min="2516" max="2516" width="10.28515625" style="308" customWidth="1"/>
    <col min="2517" max="2517" width="12" style="308" customWidth="1"/>
    <col min="2518" max="2518" width="10.7109375" style="308" customWidth="1"/>
    <col min="2519" max="2521" width="9.140625" style="308" customWidth="1"/>
    <col min="2522" max="2752" width="9.140625" style="308"/>
    <col min="2753" max="2753" width="5.140625" style="308" customWidth="1"/>
    <col min="2754" max="2754" width="26.42578125" style="308" customWidth="1"/>
    <col min="2755" max="2757" width="10.28515625" style="308" customWidth="1"/>
    <col min="2758" max="2759" width="12.42578125" style="308" customWidth="1"/>
    <col min="2760" max="2760" width="11.28515625" style="308" customWidth="1"/>
    <col min="2761" max="2761" width="12.42578125" style="308" customWidth="1"/>
    <col min="2762" max="2762" width="11.28515625" style="308" customWidth="1"/>
    <col min="2763" max="2763" width="15.140625" style="308" customWidth="1"/>
    <col min="2764" max="2764" width="13.5703125" style="308" customWidth="1"/>
    <col min="2765" max="2765" width="12.42578125" style="308" customWidth="1"/>
    <col min="2766" max="2766" width="11.28515625" style="308" customWidth="1"/>
    <col min="2767" max="2767" width="14.140625" style="308" customWidth="1"/>
    <col min="2768" max="2768" width="10.28515625" style="308" customWidth="1"/>
    <col min="2769" max="2769" width="14.140625" style="308" customWidth="1"/>
    <col min="2770" max="2770" width="12" style="308" customWidth="1"/>
    <col min="2771" max="2771" width="13.28515625" style="308" customWidth="1"/>
    <col min="2772" max="2772" width="10.28515625" style="308" customWidth="1"/>
    <col min="2773" max="2773" width="12" style="308" customWidth="1"/>
    <col min="2774" max="2774" width="10.7109375" style="308" customWidth="1"/>
    <col min="2775" max="2777" width="9.140625" style="308" customWidth="1"/>
    <col min="2778" max="3008" width="9.140625" style="308"/>
    <col min="3009" max="3009" width="5.140625" style="308" customWidth="1"/>
    <col min="3010" max="3010" width="26.42578125" style="308" customWidth="1"/>
    <col min="3011" max="3013" width="10.28515625" style="308" customWidth="1"/>
    <col min="3014" max="3015" width="12.42578125" style="308" customWidth="1"/>
    <col min="3016" max="3016" width="11.28515625" style="308" customWidth="1"/>
    <col min="3017" max="3017" width="12.42578125" style="308" customWidth="1"/>
    <col min="3018" max="3018" width="11.28515625" style="308" customWidth="1"/>
    <col min="3019" max="3019" width="15.140625" style="308" customWidth="1"/>
    <col min="3020" max="3020" width="13.5703125" style="308" customWidth="1"/>
    <col min="3021" max="3021" width="12.42578125" style="308" customWidth="1"/>
    <col min="3022" max="3022" width="11.28515625" style="308" customWidth="1"/>
    <col min="3023" max="3023" width="14.140625" style="308" customWidth="1"/>
    <col min="3024" max="3024" width="10.28515625" style="308" customWidth="1"/>
    <col min="3025" max="3025" width="14.140625" style="308" customWidth="1"/>
    <col min="3026" max="3026" width="12" style="308" customWidth="1"/>
    <col min="3027" max="3027" width="13.28515625" style="308" customWidth="1"/>
    <col min="3028" max="3028" width="10.28515625" style="308" customWidth="1"/>
    <col min="3029" max="3029" width="12" style="308" customWidth="1"/>
    <col min="3030" max="3030" width="10.7109375" style="308" customWidth="1"/>
    <col min="3031" max="3033" width="9.140625" style="308" customWidth="1"/>
    <col min="3034" max="3264" width="9.140625" style="308"/>
    <col min="3265" max="3265" width="5.140625" style="308" customWidth="1"/>
    <col min="3266" max="3266" width="26.42578125" style="308" customWidth="1"/>
    <col min="3267" max="3269" width="10.28515625" style="308" customWidth="1"/>
    <col min="3270" max="3271" width="12.42578125" style="308" customWidth="1"/>
    <col min="3272" max="3272" width="11.28515625" style="308" customWidth="1"/>
    <col min="3273" max="3273" width="12.42578125" style="308" customWidth="1"/>
    <col min="3274" max="3274" width="11.28515625" style="308" customWidth="1"/>
    <col min="3275" max="3275" width="15.140625" style="308" customWidth="1"/>
    <col min="3276" max="3276" width="13.5703125" style="308" customWidth="1"/>
    <col min="3277" max="3277" width="12.42578125" style="308" customWidth="1"/>
    <col min="3278" max="3278" width="11.28515625" style="308" customWidth="1"/>
    <col min="3279" max="3279" width="14.140625" style="308" customWidth="1"/>
    <col min="3280" max="3280" width="10.28515625" style="308" customWidth="1"/>
    <col min="3281" max="3281" width="14.140625" style="308" customWidth="1"/>
    <col min="3282" max="3282" width="12" style="308" customWidth="1"/>
    <col min="3283" max="3283" width="13.28515625" style="308" customWidth="1"/>
    <col min="3284" max="3284" width="10.28515625" style="308" customWidth="1"/>
    <col min="3285" max="3285" width="12" style="308" customWidth="1"/>
    <col min="3286" max="3286" width="10.7109375" style="308" customWidth="1"/>
    <col min="3287" max="3289" width="9.140625" style="308" customWidth="1"/>
    <col min="3290" max="3520" width="9.140625" style="308"/>
    <col min="3521" max="3521" width="5.140625" style="308" customWidth="1"/>
    <col min="3522" max="3522" width="26.42578125" style="308" customWidth="1"/>
    <col min="3523" max="3525" width="10.28515625" style="308" customWidth="1"/>
    <col min="3526" max="3527" width="12.42578125" style="308" customWidth="1"/>
    <col min="3528" max="3528" width="11.28515625" style="308" customWidth="1"/>
    <col min="3529" max="3529" width="12.42578125" style="308" customWidth="1"/>
    <col min="3530" max="3530" width="11.28515625" style="308" customWidth="1"/>
    <col min="3531" max="3531" width="15.140625" style="308" customWidth="1"/>
    <col min="3532" max="3532" width="13.5703125" style="308" customWidth="1"/>
    <col min="3533" max="3533" width="12.42578125" style="308" customWidth="1"/>
    <col min="3534" max="3534" width="11.28515625" style="308" customWidth="1"/>
    <col min="3535" max="3535" width="14.140625" style="308" customWidth="1"/>
    <col min="3536" max="3536" width="10.28515625" style="308" customWidth="1"/>
    <col min="3537" max="3537" width="14.140625" style="308" customWidth="1"/>
    <col min="3538" max="3538" width="12" style="308" customWidth="1"/>
    <col min="3539" max="3539" width="13.28515625" style="308" customWidth="1"/>
    <col min="3540" max="3540" width="10.28515625" style="308" customWidth="1"/>
    <col min="3541" max="3541" width="12" style="308" customWidth="1"/>
    <col min="3542" max="3542" width="10.7109375" style="308" customWidth="1"/>
    <col min="3543" max="3545" width="9.140625" style="308" customWidth="1"/>
    <col min="3546" max="3776" width="9.140625" style="308"/>
    <col min="3777" max="3777" width="5.140625" style="308" customWidth="1"/>
    <col min="3778" max="3778" width="26.42578125" style="308" customWidth="1"/>
    <col min="3779" max="3781" width="10.28515625" style="308" customWidth="1"/>
    <col min="3782" max="3783" width="12.42578125" style="308" customWidth="1"/>
    <col min="3784" max="3784" width="11.28515625" style="308" customWidth="1"/>
    <col min="3785" max="3785" width="12.42578125" style="308" customWidth="1"/>
    <col min="3786" max="3786" width="11.28515625" style="308" customWidth="1"/>
    <col min="3787" max="3787" width="15.140625" style="308" customWidth="1"/>
    <col min="3788" max="3788" width="13.5703125" style="308" customWidth="1"/>
    <col min="3789" max="3789" width="12.42578125" style="308" customWidth="1"/>
    <col min="3790" max="3790" width="11.28515625" style="308" customWidth="1"/>
    <col min="3791" max="3791" width="14.140625" style="308" customWidth="1"/>
    <col min="3792" max="3792" width="10.28515625" style="308" customWidth="1"/>
    <col min="3793" max="3793" width="14.140625" style="308" customWidth="1"/>
    <col min="3794" max="3794" width="12" style="308" customWidth="1"/>
    <col min="3795" max="3795" width="13.28515625" style="308" customWidth="1"/>
    <col min="3796" max="3796" width="10.28515625" style="308" customWidth="1"/>
    <col min="3797" max="3797" width="12" style="308" customWidth="1"/>
    <col min="3798" max="3798" width="10.7109375" style="308" customWidth="1"/>
    <col min="3799" max="3801" width="9.140625" style="308" customWidth="1"/>
    <col min="3802" max="4032" width="9.140625" style="308"/>
    <col min="4033" max="4033" width="5.140625" style="308" customWidth="1"/>
    <col min="4034" max="4034" width="26.42578125" style="308" customWidth="1"/>
    <col min="4035" max="4037" width="10.28515625" style="308" customWidth="1"/>
    <col min="4038" max="4039" width="12.42578125" style="308" customWidth="1"/>
    <col min="4040" max="4040" width="11.28515625" style="308" customWidth="1"/>
    <col min="4041" max="4041" width="12.42578125" style="308" customWidth="1"/>
    <col min="4042" max="4042" width="11.28515625" style="308" customWidth="1"/>
    <col min="4043" max="4043" width="15.140625" style="308" customWidth="1"/>
    <col min="4044" max="4044" width="13.5703125" style="308" customWidth="1"/>
    <col min="4045" max="4045" width="12.42578125" style="308" customWidth="1"/>
    <col min="4046" max="4046" width="11.28515625" style="308" customWidth="1"/>
    <col min="4047" max="4047" width="14.140625" style="308" customWidth="1"/>
    <col min="4048" max="4048" width="10.28515625" style="308" customWidth="1"/>
    <col min="4049" max="4049" width="14.140625" style="308" customWidth="1"/>
    <col min="4050" max="4050" width="12" style="308" customWidth="1"/>
    <col min="4051" max="4051" width="13.28515625" style="308" customWidth="1"/>
    <col min="4052" max="4052" width="10.28515625" style="308" customWidth="1"/>
    <col min="4053" max="4053" width="12" style="308" customWidth="1"/>
    <col min="4054" max="4054" width="10.7109375" style="308" customWidth="1"/>
    <col min="4055" max="4057" width="9.140625" style="308" customWidth="1"/>
    <col min="4058" max="4288" width="9.140625" style="308"/>
    <col min="4289" max="4289" width="5.140625" style="308" customWidth="1"/>
    <col min="4290" max="4290" width="26.42578125" style="308" customWidth="1"/>
    <col min="4291" max="4293" width="10.28515625" style="308" customWidth="1"/>
    <col min="4294" max="4295" width="12.42578125" style="308" customWidth="1"/>
    <col min="4296" max="4296" width="11.28515625" style="308" customWidth="1"/>
    <col min="4297" max="4297" width="12.42578125" style="308" customWidth="1"/>
    <col min="4298" max="4298" width="11.28515625" style="308" customWidth="1"/>
    <col min="4299" max="4299" width="15.140625" style="308" customWidth="1"/>
    <col min="4300" max="4300" width="13.5703125" style="308" customWidth="1"/>
    <col min="4301" max="4301" width="12.42578125" style="308" customWidth="1"/>
    <col min="4302" max="4302" width="11.28515625" style="308" customWidth="1"/>
    <col min="4303" max="4303" width="14.140625" style="308" customWidth="1"/>
    <col min="4304" max="4304" width="10.28515625" style="308" customWidth="1"/>
    <col min="4305" max="4305" width="14.140625" style="308" customWidth="1"/>
    <col min="4306" max="4306" width="12" style="308" customWidth="1"/>
    <col min="4307" max="4307" width="13.28515625" style="308" customWidth="1"/>
    <col min="4308" max="4308" width="10.28515625" style="308" customWidth="1"/>
    <col min="4309" max="4309" width="12" style="308" customWidth="1"/>
    <col min="4310" max="4310" width="10.7109375" style="308" customWidth="1"/>
    <col min="4311" max="4313" width="9.140625" style="308" customWidth="1"/>
    <col min="4314" max="4544" width="9.140625" style="308"/>
    <col min="4545" max="4545" width="5.140625" style="308" customWidth="1"/>
    <col min="4546" max="4546" width="26.42578125" style="308" customWidth="1"/>
    <col min="4547" max="4549" width="10.28515625" style="308" customWidth="1"/>
    <col min="4550" max="4551" width="12.42578125" style="308" customWidth="1"/>
    <col min="4552" max="4552" width="11.28515625" style="308" customWidth="1"/>
    <col min="4553" max="4553" width="12.42578125" style="308" customWidth="1"/>
    <col min="4554" max="4554" width="11.28515625" style="308" customWidth="1"/>
    <col min="4555" max="4555" width="15.140625" style="308" customWidth="1"/>
    <col min="4556" max="4556" width="13.5703125" style="308" customWidth="1"/>
    <col min="4557" max="4557" width="12.42578125" style="308" customWidth="1"/>
    <col min="4558" max="4558" width="11.28515625" style="308" customWidth="1"/>
    <col min="4559" max="4559" width="14.140625" style="308" customWidth="1"/>
    <col min="4560" max="4560" width="10.28515625" style="308" customWidth="1"/>
    <col min="4561" max="4561" width="14.140625" style="308" customWidth="1"/>
    <col min="4562" max="4562" width="12" style="308" customWidth="1"/>
    <col min="4563" max="4563" width="13.28515625" style="308" customWidth="1"/>
    <col min="4564" max="4564" width="10.28515625" style="308" customWidth="1"/>
    <col min="4565" max="4565" width="12" style="308" customWidth="1"/>
    <col min="4566" max="4566" width="10.7109375" style="308" customWidth="1"/>
    <col min="4567" max="4569" width="9.140625" style="308" customWidth="1"/>
    <col min="4570" max="4800" width="9.140625" style="308"/>
    <col min="4801" max="4801" width="5.140625" style="308" customWidth="1"/>
    <col min="4802" max="4802" width="26.42578125" style="308" customWidth="1"/>
    <col min="4803" max="4805" width="10.28515625" style="308" customWidth="1"/>
    <col min="4806" max="4807" width="12.42578125" style="308" customWidth="1"/>
    <col min="4808" max="4808" width="11.28515625" style="308" customWidth="1"/>
    <col min="4809" max="4809" width="12.42578125" style="308" customWidth="1"/>
    <col min="4810" max="4810" width="11.28515625" style="308" customWidth="1"/>
    <col min="4811" max="4811" width="15.140625" style="308" customWidth="1"/>
    <col min="4812" max="4812" width="13.5703125" style="308" customWidth="1"/>
    <col min="4813" max="4813" width="12.42578125" style="308" customWidth="1"/>
    <col min="4814" max="4814" width="11.28515625" style="308" customWidth="1"/>
    <col min="4815" max="4815" width="14.140625" style="308" customWidth="1"/>
    <col min="4816" max="4816" width="10.28515625" style="308" customWidth="1"/>
    <col min="4817" max="4817" width="14.140625" style="308" customWidth="1"/>
    <col min="4818" max="4818" width="12" style="308" customWidth="1"/>
    <col min="4819" max="4819" width="13.28515625" style="308" customWidth="1"/>
    <col min="4820" max="4820" width="10.28515625" style="308" customWidth="1"/>
    <col min="4821" max="4821" width="12" style="308" customWidth="1"/>
    <col min="4822" max="4822" width="10.7109375" style="308" customWidth="1"/>
    <col min="4823" max="4825" width="9.140625" style="308" customWidth="1"/>
    <col min="4826" max="5056" width="9.140625" style="308"/>
    <col min="5057" max="5057" width="5.140625" style="308" customWidth="1"/>
    <col min="5058" max="5058" width="26.42578125" style="308" customWidth="1"/>
    <col min="5059" max="5061" width="10.28515625" style="308" customWidth="1"/>
    <col min="5062" max="5063" width="12.42578125" style="308" customWidth="1"/>
    <col min="5064" max="5064" width="11.28515625" style="308" customWidth="1"/>
    <col min="5065" max="5065" width="12.42578125" style="308" customWidth="1"/>
    <col min="5066" max="5066" width="11.28515625" style="308" customWidth="1"/>
    <col min="5067" max="5067" width="15.140625" style="308" customWidth="1"/>
    <col min="5068" max="5068" width="13.5703125" style="308" customWidth="1"/>
    <col min="5069" max="5069" width="12.42578125" style="308" customWidth="1"/>
    <col min="5070" max="5070" width="11.28515625" style="308" customWidth="1"/>
    <col min="5071" max="5071" width="14.140625" style="308" customWidth="1"/>
    <col min="5072" max="5072" width="10.28515625" style="308" customWidth="1"/>
    <col min="5073" max="5073" width="14.140625" style="308" customWidth="1"/>
    <col min="5074" max="5074" width="12" style="308" customWidth="1"/>
    <col min="5075" max="5075" width="13.28515625" style="308" customWidth="1"/>
    <col min="5076" max="5076" width="10.28515625" style="308" customWidth="1"/>
    <col min="5077" max="5077" width="12" style="308" customWidth="1"/>
    <col min="5078" max="5078" width="10.7109375" style="308" customWidth="1"/>
    <col min="5079" max="5081" width="9.140625" style="308" customWidth="1"/>
    <col min="5082" max="5312" width="9.140625" style="308"/>
    <col min="5313" max="5313" width="5.140625" style="308" customWidth="1"/>
    <col min="5314" max="5314" width="26.42578125" style="308" customWidth="1"/>
    <col min="5315" max="5317" width="10.28515625" style="308" customWidth="1"/>
    <col min="5318" max="5319" width="12.42578125" style="308" customWidth="1"/>
    <col min="5320" max="5320" width="11.28515625" style="308" customWidth="1"/>
    <col min="5321" max="5321" width="12.42578125" style="308" customWidth="1"/>
    <col min="5322" max="5322" width="11.28515625" style="308" customWidth="1"/>
    <col min="5323" max="5323" width="15.140625" style="308" customWidth="1"/>
    <col min="5324" max="5324" width="13.5703125" style="308" customWidth="1"/>
    <col min="5325" max="5325" width="12.42578125" style="308" customWidth="1"/>
    <col min="5326" max="5326" width="11.28515625" style="308" customWidth="1"/>
    <col min="5327" max="5327" width="14.140625" style="308" customWidth="1"/>
    <col min="5328" max="5328" width="10.28515625" style="308" customWidth="1"/>
    <col min="5329" max="5329" width="14.140625" style="308" customWidth="1"/>
    <col min="5330" max="5330" width="12" style="308" customWidth="1"/>
    <col min="5331" max="5331" width="13.28515625" style="308" customWidth="1"/>
    <col min="5332" max="5332" width="10.28515625" style="308" customWidth="1"/>
    <col min="5333" max="5333" width="12" style="308" customWidth="1"/>
    <col min="5334" max="5334" width="10.7109375" style="308" customWidth="1"/>
    <col min="5335" max="5337" width="9.140625" style="308" customWidth="1"/>
    <col min="5338" max="5568" width="9.140625" style="308"/>
    <col min="5569" max="5569" width="5.140625" style="308" customWidth="1"/>
    <col min="5570" max="5570" width="26.42578125" style="308" customWidth="1"/>
    <col min="5571" max="5573" width="10.28515625" style="308" customWidth="1"/>
    <col min="5574" max="5575" width="12.42578125" style="308" customWidth="1"/>
    <col min="5576" max="5576" width="11.28515625" style="308" customWidth="1"/>
    <col min="5577" max="5577" width="12.42578125" style="308" customWidth="1"/>
    <col min="5578" max="5578" width="11.28515625" style="308" customWidth="1"/>
    <col min="5579" max="5579" width="15.140625" style="308" customWidth="1"/>
    <col min="5580" max="5580" width="13.5703125" style="308" customWidth="1"/>
    <col min="5581" max="5581" width="12.42578125" style="308" customWidth="1"/>
    <col min="5582" max="5582" width="11.28515625" style="308" customWidth="1"/>
    <col min="5583" max="5583" width="14.140625" style="308" customWidth="1"/>
    <col min="5584" max="5584" width="10.28515625" style="308" customWidth="1"/>
    <col min="5585" max="5585" width="14.140625" style="308" customWidth="1"/>
    <col min="5586" max="5586" width="12" style="308" customWidth="1"/>
    <col min="5587" max="5587" width="13.28515625" style="308" customWidth="1"/>
    <col min="5588" max="5588" width="10.28515625" style="308" customWidth="1"/>
    <col min="5589" max="5589" width="12" style="308" customWidth="1"/>
    <col min="5590" max="5590" width="10.7109375" style="308" customWidth="1"/>
    <col min="5591" max="5593" width="9.140625" style="308" customWidth="1"/>
    <col min="5594" max="5824" width="9.140625" style="308"/>
    <col min="5825" max="5825" width="5.140625" style="308" customWidth="1"/>
    <col min="5826" max="5826" width="26.42578125" style="308" customWidth="1"/>
    <col min="5827" max="5829" width="10.28515625" style="308" customWidth="1"/>
    <col min="5830" max="5831" width="12.42578125" style="308" customWidth="1"/>
    <col min="5832" max="5832" width="11.28515625" style="308" customWidth="1"/>
    <col min="5833" max="5833" width="12.42578125" style="308" customWidth="1"/>
    <col min="5834" max="5834" width="11.28515625" style="308" customWidth="1"/>
    <col min="5835" max="5835" width="15.140625" style="308" customWidth="1"/>
    <col min="5836" max="5836" width="13.5703125" style="308" customWidth="1"/>
    <col min="5837" max="5837" width="12.42578125" style="308" customWidth="1"/>
    <col min="5838" max="5838" width="11.28515625" style="308" customWidth="1"/>
    <col min="5839" max="5839" width="14.140625" style="308" customWidth="1"/>
    <col min="5840" max="5840" width="10.28515625" style="308" customWidth="1"/>
    <col min="5841" max="5841" width="14.140625" style="308" customWidth="1"/>
    <col min="5842" max="5842" width="12" style="308" customWidth="1"/>
    <col min="5843" max="5843" width="13.28515625" style="308" customWidth="1"/>
    <col min="5844" max="5844" width="10.28515625" style="308" customWidth="1"/>
    <col min="5845" max="5845" width="12" style="308" customWidth="1"/>
    <col min="5846" max="5846" width="10.7109375" style="308" customWidth="1"/>
    <col min="5847" max="5849" width="9.140625" style="308" customWidth="1"/>
    <col min="5850" max="6080" width="9.140625" style="308"/>
    <col min="6081" max="6081" width="5.140625" style="308" customWidth="1"/>
    <col min="6082" max="6082" width="26.42578125" style="308" customWidth="1"/>
    <col min="6083" max="6085" width="10.28515625" style="308" customWidth="1"/>
    <col min="6086" max="6087" width="12.42578125" style="308" customWidth="1"/>
    <col min="6088" max="6088" width="11.28515625" style="308" customWidth="1"/>
    <col min="6089" max="6089" width="12.42578125" style="308" customWidth="1"/>
    <col min="6090" max="6090" width="11.28515625" style="308" customWidth="1"/>
    <col min="6091" max="6091" width="15.140625" style="308" customWidth="1"/>
    <col min="6092" max="6092" width="13.5703125" style="308" customWidth="1"/>
    <col min="6093" max="6093" width="12.42578125" style="308" customWidth="1"/>
    <col min="6094" max="6094" width="11.28515625" style="308" customWidth="1"/>
    <col min="6095" max="6095" width="14.140625" style="308" customWidth="1"/>
    <col min="6096" max="6096" width="10.28515625" style="308" customWidth="1"/>
    <col min="6097" max="6097" width="14.140625" style="308" customWidth="1"/>
    <col min="6098" max="6098" width="12" style="308" customWidth="1"/>
    <col min="6099" max="6099" width="13.28515625" style="308" customWidth="1"/>
    <col min="6100" max="6100" width="10.28515625" style="308" customWidth="1"/>
    <col min="6101" max="6101" width="12" style="308" customWidth="1"/>
    <col min="6102" max="6102" width="10.7109375" style="308" customWidth="1"/>
    <col min="6103" max="6105" width="9.140625" style="308" customWidth="1"/>
    <col min="6106" max="6336" width="9.140625" style="308"/>
    <col min="6337" max="6337" width="5.140625" style="308" customWidth="1"/>
    <col min="6338" max="6338" width="26.42578125" style="308" customWidth="1"/>
    <col min="6339" max="6341" width="10.28515625" style="308" customWidth="1"/>
    <col min="6342" max="6343" width="12.42578125" style="308" customWidth="1"/>
    <col min="6344" max="6344" width="11.28515625" style="308" customWidth="1"/>
    <col min="6345" max="6345" width="12.42578125" style="308" customWidth="1"/>
    <col min="6346" max="6346" width="11.28515625" style="308" customWidth="1"/>
    <col min="6347" max="6347" width="15.140625" style="308" customWidth="1"/>
    <col min="6348" max="6348" width="13.5703125" style="308" customWidth="1"/>
    <col min="6349" max="6349" width="12.42578125" style="308" customWidth="1"/>
    <col min="6350" max="6350" width="11.28515625" style="308" customWidth="1"/>
    <col min="6351" max="6351" width="14.140625" style="308" customWidth="1"/>
    <col min="6352" max="6352" width="10.28515625" style="308" customWidth="1"/>
    <col min="6353" max="6353" width="14.140625" style="308" customWidth="1"/>
    <col min="6354" max="6354" width="12" style="308" customWidth="1"/>
    <col min="6355" max="6355" width="13.28515625" style="308" customWidth="1"/>
    <col min="6356" max="6356" width="10.28515625" style="308" customWidth="1"/>
    <col min="6357" max="6357" width="12" style="308" customWidth="1"/>
    <col min="6358" max="6358" width="10.7109375" style="308" customWidth="1"/>
    <col min="6359" max="6361" width="9.140625" style="308" customWidth="1"/>
    <col min="6362" max="6592" width="9.140625" style="308"/>
    <col min="6593" max="6593" width="5.140625" style="308" customWidth="1"/>
    <col min="6594" max="6594" width="26.42578125" style="308" customWidth="1"/>
    <col min="6595" max="6597" width="10.28515625" style="308" customWidth="1"/>
    <col min="6598" max="6599" width="12.42578125" style="308" customWidth="1"/>
    <col min="6600" max="6600" width="11.28515625" style="308" customWidth="1"/>
    <col min="6601" max="6601" width="12.42578125" style="308" customWidth="1"/>
    <col min="6602" max="6602" width="11.28515625" style="308" customWidth="1"/>
    <col min="6603" max="6603" width="15.140625" style="308" customWidth="1"/>
    <col min="6604" max="6604" width="13.5703125" style="308" customWidth="1"/>
    <col min="6605" max="6605" width="12.42578125" style="308" customWidth="1"/>
    <col min="6606" max="6606" width="11.28515625" style="308" customWidth="1"/>
    <col min="6607" max="6607" width="14.140625" style="308" customWidth="1"/>
    <col min="6608" max="6608" width="10.28515625" style="308" customWidth="1"/>
    <col min="6609" max="6609" width="14.140625" style="308" customWidth="1"/>
    <col min="6610" max="6610" width="12" style="308" customWidth="1"/>
    <col min="6611" max="6611" width="13.28515625" style="308" customWidth="1"/>
    <col min="6612" max="6612" width="10.28515625" style="308" customWidth="1"/>
    <col min="6613" max="6613" width="12" style="308" customWidth="1"/>
    <col min="6614" max="6614" width="10.7109375" style="308" customWidth="1"/>
    <col min="6615" max="6617" width="9.140625" style="308" customWidth="1"/>
    <col min="6618" max="6848" width="9.140625" style="308"/>
    <col min="6849" max="6849" width="5.140625" style="308" customWidth="1"/>
    <col min="6850" max="6850" width="26.42578125" style="308" customWidth="1"/>
    <col min="6851" max="6853" width="10.28515625" style="308" customWidth="1"/>
    <col min="6854" max="6855" width="12.42578125" style="308" customWidth="1"/>
    <col min="6856" max="6856" width="11.28515625" style="308" customWidth="1"/>
    <col min="6857" max="6857" width="12.42578125" style="308" customWidth="1"/>
    <col min="6858" max="6858" width="11.28515625" style="308" customWidth="1"/>
    <col min="6859" max="6859" width="15.140625" style="308" customWidth="1"/>
    <col min="6860" max="6860" width="13.5703125" style="308" customWidth="1"/>
    <col min="6861" max="6861" width="12.42578125" style="308" customWidth="1"/>
    <col min="6862" max="6862" width="11.28515625" style="308" customWidth="1"/>
    <col min="6863" max="6863" width="14.140625" style="308" customWidth="1"/>
    <col min="6864" max="6864" width="10.28515625" style="308" customWidth="1"/>
    <col min="6865" max="6865" width="14.140625" style="308" customWidth="1"/>
    <col min="6866" max="6866" width="12" style="308" customWidth="1"/>
    <col min="6867" max="6867" width="13.28515625" style="308" customWidth="1"/>
    <col min="6868" max="6868" width="10.28515625" style="308" customWidth="1"/>
    <col min="6869" max="6869" width="12" style="308" customWidth="1"/>
    <col min="6870" max="6870" width="10.7109375" style="308" customWidth="1"/>
    <col min="6871" max="6873" width="9.140625" style="308" customWidth="1"/>
    <col min="6874" max="7104" width="9.140625" style="308"/>
    <col min="7105" max="7105" width="5.140625" style="308" customWidth="1"/>
    <col min="7106" max="7106" width="26.42578125" style="308" customWidth="1"/>
    <col min="7107" max="7109" width="10.28515625" style="308" customWidth="1"/>
    <col min="7110" max="7111" width="12.42578125" style="308" customWidth="1"/>
    <col min="7112" max="7112" width="11.28515625" style="308" customWidth="1"/>
    <col min="7113" max="7113" width="12.42578125" style="308" customWidth="1"/>
    <col min="7114" max="7114" width="11.28515625" style="308" customWidth="1"/>
    <col min="7115" max="7115" width="15.140625" style="308" customWidth="1"/>
    <col min="7116" max="7116" width="13.5703125" style="308" customWidth="1"/>
    <col min="7117" max="7117" width="12.42578125" style="308" customWidth="1"/>
    <col min="7118" max="7118" width="11.28515625" style="308" customWidth="1"/>
    <col min="7119" max="7119" width="14.140625" style="308" customWidth="1"/>
    <col min="7120" max="7120" width="10.28515625" style="308" customWidth="1"/>
    <col min="7121" max="7121" width="14.140625" style="308" customWidth="1"/>
    <col min="7122" max="7122" width="12" style="308" customWidth="1"/>
    <col min="7123" max="7123" width="13.28515625" style="308" customWidth="1"/>
    <col min="7124" max="7124" width="10.28515625" style="308" customWidth="1"/>
    <col min="7125" max="7125" width="12" style="308" customWidth="1"/>
    <col min="7126" max="7126" width="10.7109375" style="308" customWidth="1"/>
    <col min="7127" max="7129" width="9.140625" style="308" customWidth="1"/>
    <col min="7130" max="7360" width="9.140625" style="308"/>
    <col min="7361" max="7361" width="5.140625" style="308" customWidth="1"/>
    <col min="7362" max="7362" width="26.42578125" style="308" customWidth="1"/>
    <col min="7363" max="7365" width="10.28515625" style="308" customWidth="1"/>
    <col min="7366" max="7367" width="12.42578125" style="308" customWidth="1"/>
    <col min="7368" max="7368" width="11.28515625" style="308" customWidth="1"/>
    <col min="7369" max="7369" width="12.42578125" style="308" customWidth="1"/>
    <col min="7370" max="7370" width="11.28515625" style="308" customWidth="1"/>
    <col min="7371" max="7371" width="15.140625" style="308" customWidth="1"/>
    <col min="7372" max="7372" width="13.5703125" style="308" customWidth="1"/>
    <col min="7373" max="7373" width="12.42578125" style="308" customWidth="1"/>
    <col min="7374" max="7374" width="11.28515625" style="308" customWidth="1"/>
    <col min="7375" max="7375" width="14.140625" style="308" customWidth="1"/>
    <col min="7376" max="7376" width="10.28515625" style="308" customWidth="1"/>
    <col min="7377" max="7377" width="14.140625" style="308" customWidth="1"/>
    <col min="7378" max="7378" width="12" style="308" customWidth="1"/>
    <col min="7379" max="7379" width="13.28515625" style="308" customWidth="1"/>
    <col min="7380" max="7380" width="10.28515625" style="308" customWidth="1"/>
    <col min="7381" max="7381" width="12" style="308" customWidth="1"/>
    <col min="7382" max="7382" width="10.7109375" style="308" customWidth="1"/>
    <col min="7383" max="7385" width="9.140625" style="308" customWidth="1"/>
    <col min="7386" max="7616" width="9.140625" style="308"/>
    <col min="7617" max="7617" width="5.140625" style="308" customWidth="1"/>
    <col min="7618" max="7618" width="26.42578125" style="308" customWidth="1"/>
    <col min="7619" max="7621" width="10.28515625" style="308" customWidth="1"/>
    <col min="7622" max="7623" width="12.42578125" style="308" customWidth="1"/>
    <col min="7624" max="7624" width="11.28515625" style="308" customWidth="1"/>
    <col min="7625" max="7625" width="12.42578125" style="308" customWidth="1"/>
    <col min="7626" max="7626" width="11.28515625" style="308" customWidth="1"/>
    <col min="7627" max="7627" width="15.140625" style="308" customWidth="1"/>
    <col min="7628" max="7628" width="13.5703125" style="308" customWidth="1"/>
    <col min="7629" max="7629" width="12.42578125" style="308" customWidth="1"/>
    <col min="7630" max="7630" width="11.28515625" style="308" customWidth="1"/>
    <col min="7631" max="7631" width="14.140625" style="308" customWidth="1"/>
    <col min="7632" max="7632" width="10.28515625" style="308" customWidth="1"/>
    <col min="7633" max="7633" width="14.140625" style="308" customWidth="1"/>
    <col min="7634" max="7634" width="12" style="308" customWidth="1"/>
    <col min="7635" max="7635" width="13.28515625" style="308" customWidth="1"/>
    <col min="7636" max="7636" width="10.28515625" style="308" customWidth="1"/>
    <col min="7637" max="7637" width="12" style="308" customWidth="1"/>
    <col min="7638" max="7638" width="10.7109375" style="308" customWidth="1"/>
    <col min="7639" max="7641" width="9.140625" style="308" customWidth="1"/>
    <col min="7642" max="7872" width="9.140625" style="308"/>
    <col min="7873" max="7873" width="5.140625" style="308" customWidth="1"/>
    <col min="7874" max="7874" width="26.42578125" style="308" customWidth="1"/>
    <col min="7875" max="7877" width="10.28515625" style="308" customWidth="1"/>
    <col min="7878" max="7879" width="12.42578125" style="308" customWidth="1"/>
    <col min="7880" max="7880" width="11.28515625" style="308" customWidth="1"/>
    <col min="7881" max="7881" width="12.42578125" style="308" customWidth="1"/>
    <col min="7882" max="7882" width="11.28515625" style="308" customWidth="1"/>
    <col min="7883" max="7883" width="15.140625" style="308" customWidth="1"/>
    <col min="7884" max="7884" width="13.5703125" style="308" customWidth="1"/>
    <col min="7885" max="7885" width="12.42578125" style="308" customWidth="1"/>
    <col min="7886" max="7886" width="11.28515625" style="308" customWidth="1"/>
    <col min="7887" max="7887" width="14.140625" style="308" customWidth="1"/>
    <col min="7888" max="7888" width="10.28515625" style="308" customWidth="1"/>
    <col min="7889" max="7889" width="14.140625" style="308" customWidth="1"/>
    <col min="7890" max="7890" width="12" style="308" customWidth="1"/>
    <col min="7891" max="7891" width="13.28515625" style="308" customWidth="1"/>
    <col min="7892" max="7892" width="10.28515625" style="308" customWidth="1"/>
    <col min="7893" max="7893" width="12" style="308" customWidth="1"/>
    <col min="7894" max="7894" width="10.7109375" style="308" customWidth="1"/>
    <col min="7895" max="7897" width="9.140625" style="308" customWidth="1"/>
    <col min="7898" max="8128" width="9.140625" style="308"/>
    <col min="8129" max="8129" width="5.140625" style="308" customWidth="1"/>
    <col min="8130" max="8130" width="26.42578125" style="308" customWidth="1"/>
    <col min="8131" max="8133" width="10.28515625" style="308" customWidth="1"/>
    <col min="8134" max="8135" width="12.42578125" style="308" customWidth="1"/>
    <col min="8136" max="8136" width="11.28515625" style="308" customWidth="1"/>
    <col min="8137" max="8137" width="12.42578125" style="308" customWidth="1"/>
    <col min="8138" max="8138" width="11.28515625" style="308" customWidth="1"/>
    <col min="8139" max="8139" width="15.140625" style="308" customWidth="1"/>
    <col min="8140" max="8140" width="13.5703125" style="308" customWidth="1"/>
    <col min="8141" max="8141" width="12.42578125" style="308" customWidth="1"/>
    <col min="8142" max="8142" width="11.28515625" style="308" customWidth="1"/>
    <col min="8143" max="8143" width="14.140625" style="308" customWidth="1"/>
    <col min="8144" max="8144" width="10.28515625" style="308" customWidth="1"/>
    <col min="8145" max="8145" width="14.140625" style="308" customWidth="1"/>
    <col min="8146" max="8146" width="12" style="308" customWidth="1"/>
    <col min="8147" max="8147" width="13.28515625" style="308" customWidth="1"/>
    <col min="8148" max="8148" width="10.28515625" style="308" customWidth="1"/>
    <col min="8149" max="8149" width="12" style="308" customWidth="1"/>
    <col min="8150" max="8150" width="10.7109375" style="308" customWidth="1"/>
    <col min="8151" max="8153" width="9.140625" style="308" customWidth="1"/>
    <col min="8154" max="8384" width="9.140625" style="308"/>
    <col min="8385" max="8385" width="5.140625" style="308" customWidth="1"/>
    <col min="8386" max="8386" width="26.42578125" style="308" customWidth="1"/>
    <col min="8387" max="8389" width="10.28515625" style="308" customWidth="1"/>
    <col min="8390" max="8391" width="12.42578125" style="308" customWidth="1"/>
    <col min="8392" max="8392" width="11.28515625" style="308" customWidth="1"/>
    <col min="8393" max="8393" width="12.42578125" style="308" customWidth="1"/>
    <col min="8394" max="8394" width="11.28515625" style="308" customWidth="1"/>
    <col min="8395" max="8395" width="15.140625" style="308" customWidth="1"/>
    <col min="8396" max="8396" width="13.5703125" style="308" customWidth="1"/>
    <col min="8397" max="8397" width="12.42578125" style="308" customWidth="1"/>
    <col min="8398" max="8398" width="11.28515625" style="308" customWidth="1"/>
    <col min="8399" max="8399" width="14.140625" style="308" customWidth="1"/>
    <col min="8400" max="8400" width="10.28515625" style="308" customWidth="1"/>
    <col min="8401" max="8401" width="14.140625" style="308" customWidth="1"/>
    <col min="8402" max="8402" width="12" style="308" customWidth="1"/>
    <col min="8403" max="8403" width="13.28515625" style="308" customWidth="1"/>
    <col min="8404" max="8404" width="10.28515625" style="308" customWidth="1"/>
    <col min="8405" max="8405" width="12" style="308" customWidth="1"/>
    <col min="8406" max="8406" width="10.7109375" style="308" customWidth="1"/>
    <col min="8407" max="8409" width="9.140625" style="308" customWidth="1"/>
    <col min="8410" max="8640" width="9.140625" style="308"/>
    <col min="8641" max="8641" width="5.140625" style="308" customWidth="1"/>
    <col min="8642" max="8642" width="26.42578125" style="308" customWidth="1"/>
    <col min="8643" max="8645" width="10.28515625" style="308" customWidth="1"/>
    <col min="8646" max="8647" width="12.42578125" style="308" customWidth="1"/>
    <col min="8648" max="8648" width="11.28515625" style="308" customWidth="1"/>
    <col min="8649" max="8649" width="12.42578125" style="308" customWidth="1"/>
    <col min="8650" max="8650" width="11.28515625" style="308" customWidth="1"/>
    <col min="8651" max="8651" width="15.140625" style="308" customWidth="1"/>
    <col min="8652" max="8652" width="13.5703125" style="308" customWidth="1"/>
    <col min="8653" max="8653" width="12.42578125" style="308" customWidth="1"/>
    <col min="8654" max="8654" width="11.28515625" style="308" customWidth="1"/>
    <col min="8655" max="8655" width="14.140625" style="308" customWidth="1"/>
    <col min="8656" max="8656" width="10.28515625" style="308" customWidth="1"/>
    <col min="8657" max="8657" width="14.140625" style="308" customWidth="1"/>
    <col min="8658" max="8658" width="12" style="308" customWidth="1"/>
    <col min="8659" max="8659" width="13.28515625" style="308" customWidth="1"/>
    <col min="8660" max="8660" width="10.28515625" style="308" customWidth="1"/>
    <col min="8661" max="8661" width="12" style="308" customWidth="1"/>
    <col min="8662" max="8662" width="10.7109375" style="308" customWidth="1"/>
    <col min="8663" max="8665" width="9.140625" style="308" customWidth="1"/>
    <col min="8666" max="8896" width="9.140625" style="308"/>
    <col min="8897" max="8897" width="5.140625" style="308" customWidth="1"/>
    <col min="8898" max="8898" width="26.42578125" style="308" customWidth="1"/>
    <col min="8899" max="8901" width="10.28515625" style="308" customWidth="1"/>
    <col min="8902" max="8903" width="12.42578125" style="308" customWidth="1"/>
    <col min="8904" max="8904" width="11.28515625" style="308" customWidth="1"/>
    <col min="8905" max="8905" width="12.42578125" style="308" customWidth="1"/>
    <col min="8906" max="8906" width="11.28515625" style="308" customWidth="1"/>
    <col min="8907" max="8907" width="15.140625" style="308" customWidth="1"/>
    <col min="8908" max="8908" width="13.5703125" style="308" customWidth="1"/>
    <col min="8909" max="8909" width="12.42578125" style="308" customWidth="1"/>
    <col min="8910" max="8910" width="11.28515625" style="308" customWidth="1"/>
    <col min="8911" max="8911" width="14.140625" style="308" customWidth="1"/>
    <col min="8912" max="8912" width="10.28515625" style="308" customWidth="1"/>
    <col min="8913" max="8913" width="14.140625" style="308" customWidth="1"/>
    <col min="8914" max="8914" width="12" style="308" customWidth="1"/>
    <col min="8915" max="8915" width="13.28515625" style="308" customWidth="1"/>
    <col min="8916" max="8916" width="10.28515625" style="308" customWidth="1"/>
    <col min="8917" max="8917" width="12" style="308" customWidth="1"/>
    <col min="8918" max="8918" width="10.7109375" style="308" customWidth="1"/>
    <col min="8919" max="8921" width="9.140625" style="308" customWidth="1"/>
    <col min="8922" max="9152" width="9.140625" style="308"/>
    <col min="9153" max="9153" width="5.140625" style="308" customWidth="1"/>
    <col min="9154" max="9154" width="26.42578125" style="308" customWidth="1"/>
    <col min="9155" max="9157" width="10.28515625" style="308" customWidth="1"/>
    <col min="9158" max="9159" width="12.42578125" style="308" customWidth="1"/>
    <col min="9160" max="9160" width="11.28515625" style="308" customWidth="1"/>
    <col min="9161" max="9161" width="12.42578125" style="308" customWidth="1"/>
    <col min="9162" max="9162" width="11.28515625" style="308" customWidth="1"/>
    <col min="9163" max="9163" width="15.140625" style="308" customWidth="1"/>
    <col min="9164" max="9164" width="13.5703125" style="308" customWidth="1"/>
    <col min="9165" max="9165" width="12.42578125" style="308" customWidth="1"/>
    <col min="9166" max="9166" width="11.28515625" style="308" customWidth="1"/>
    <col min="9167" max="9167" width="14.140625" style="308" customWidth="1"/>
    <col min="9168" max="9168" width="10.28515625" style="308" customWidth="1"/>
    <col min="9169" max="9169" width="14.140625" style="308" customWidth="1"/>
    <col min="9170" max="9170" width="12" style="308" customWidth="1"/>
    <col min="9171" max="9171" width="13.28515625" style="308" customWidth="1"/>
    <col min="9172" max="9172" width="10.28515625" style="308" customWidth="1"/>
    <col min="9173" max="9173" width="12" style="308" customWidth="1"/>
    <col min="9174" max="9174" width="10.7109375" style="308" customWidth="1"/>
    <col min="9175" max="9177" width="9.140625" style="308" customWidth="1"/>
    <col min="9178" max="9408" width="9.140625" style="308"/>
    <col min="9409" max="9409" width="5.140625" style="308" customWidth="1"/>
    <col min="9410" max="9410" width="26.42578125" style="308" customWidth="1"/>
    <col min="9411" max="9413" width="10.28515625" style="308" customWidth="1"/>
    <col min="9414" max="9415" width="12.42578125" style="308" customWidth="1"/>
    <col min="9416" max="9416" width="11.28515625" style="308" customWidth="1"/>
    <col min="9417" max="9417" width="12.42578125" style="308" customWidth="1"/>
    <col min="9418" max="9418" width="11.28515625" style="308" customWidth="1"/>
    <col min="9419" max="9419" width="15.140625" style="308" customWidth="1"/>
    <col min="9420" max="9420" width="13.5703125" style="308" customWidth="1"/>
    <col min="9421" max="9421" width="12.42578125" style="308" customWidth="1"/>
    <col min="9422" max="9422" width="11.28515625" style="308" customWidth="1"/>
    <col min="9423" max="9423" width="14.140625" style="308" customWidth="1"/>
    <col min="9424" max="9424" width="10.28515625" style="308" customWidth="1"/>
    <col min="9425" max="9425" width="14.140625" style="308" customWidth="1"/>
    <col min="9426" max="9426" width="12" style="308" customWidth="1"/>
    <col min="9427" max="9427" width="13.28515625" style="308" customWidth="1"/>
    <col min="9428" max="9428" width="10.28515625" style="308" customWidth="1"/>
    <col min="9429" max="9429" width="12" style="308" customWidth="1"/>
    <col min="9430" max="9430" width="10.7109375" style="308" customWidth="1"/>
    <col min="9431" max="9433" width="9.140625" style="308" customWidth="1"/>
    <col min="9434" max="9664" width="9.140625" style="308"/>
    <col min="9665" max="9665" width="5.140625" style="308" customWidth="1"/>
    <col min="9666" max="9666" width="26.42578125" style="308" customWidth="1"/>
    <col min="9667" max="9669" width="10.28515625" style="308" customWidth="1"/>
    <col min="9670" max="9671" width="12.42578125" style="308" customWidth="1"/>
    <col min="9672" max="9672" width="11.28515625" style="308" customWidth="1"/>
    <col min="9673" max="9673" width="12.42578125" style="308" customWidth="1"/>
    <col min="9674" max="9674" width="11.28515625" style="308" customWidth="1"/>
    <col min="9675" max="9675" width="15.140625" style="308" customWidth="1"/>
    <col min="9676" max="9676" width="13.5703125" style="308" customWidth="1"/>
    <col min="9677" max="9677" width="12.42578125" style="308" customWidth="1"/>
    <col min="9678" max="9678" width="11.28515625" style="308" customWidth="1"/>
    <col min="9679" max="9679" width="14.140625" style="308" customWidth="1"/>
    <col min="9680" max="9680" width="10.28515625" style="308" customWidth="1"/>
    <col min="9681" max="9681" width="14.140625" style="308" customWidth="1"/>
    <col min="9682" max="9682" width="12" style="308" customWidth="1"/>
    <col min="9683" max="9683" width="13.28515625" style="308" customWidth="1"/>
    <col min="9684" max="9684" width="10.28515625" style="308" customWidth="1"/>
    <col min="9685" max="9685" width="12" style="308" customWidth="1"/>
    <col min="9686" max="9686" width="10.7109375" style="308" customWidth="1"/>
    <col min="9687" max="9689" width="9.140625" style="308" customWidth="1"/>
    <col min="9690" max="9920" width="9.140625" style="308"/>
    <col min="9921" max="9921" width="5.140625" style="308" customWidth="1"/>
    <col min="9922" max="9922" width="26.42578125" style="308" customWidth="1"/>
    <col min="9923" max="9925" width="10.28515625" style="308" customWidth="1"/>
    <col min="9926" max="9927" width="12.42578125" style="308" customWidth="1"/>
    <col min="9928" max="9928" width="11.28515625" style="308" customWidth="1"/>
    <col min="9929" max="9929" width="12.42578125" style="308" customWidth="1"/>
    <col min="9930" max="9930" width="11.28515625" style="308" customWidth="1"/>
    <col min="9931" max="9931" width="15.140625" style="308" customWidth="1"/>
    <col min="9932" max="9932" width="13.5703125" style="308" customWidth="1"/>
    <col min="9933" max="9933" width="12.42578125" style="308" customWidth="1"/>
    <col min="9934" max="9934" width="11.28515625" style="308" customWidth="1"/>
    <col min="9935" max="9935" width="14.140625" style="308" customWidth="1"/>
    <col min="9936" max="9936" width="10.28515625" style="308" customWidth="1"/>
    <col min="9937" max="9937" width="14.140625" style="308" customWidth="1"/>
    <col min="9938" max="9938" width="12" style="308" customWidth="1"/>
    <col min="9939" max="9939" width="13.28515625" style="308" customWidth="1"/>
    <col min="9940" max="9940" width="10.28515625" style="308" customWidth="1"/>
    <col min="9941" max="9941" width="12" style="308" customWidth="1"/>
    <col min="9942" max="9942" width="10.7109375" style="308" customWidth="1"/>
    <col min="9943" max="9945" width="9.140625" style="308" customWidth="1"/>
    <col min="9946" max="10176" width="9.140625" style="308"/>
    <col min="10177" max="10177" width="5.140625" style="308" customWidth="1"/>
    <col min="10178" max="10178" width="26.42578125" style="308" customWidth="1"/>
    <col min="10179" max="10181" width="10.28515625" style="308" customWidth="1"/>
    <col min="10182" max="10183" width="12.42578125" style="308" customWidth="1"/>
    <col min="10184" max="10184" width="11.28515625" style="308" customWidth="1"/>
    <col min="10185" max="10185" width="12.42578125" style="308" customWidth="1"/>
    <col min="10186" max="10186" width="11.28515625" style="308" customWidth="1"/>
    <col min="10187" max="10187" width="15.140625" style="308" customWidth="1"/>
    <col min="10188" max="10188" width="13.5703125" style="308" customWidth="1"/>
    <col min="10189" max="10189" width="12.42578125" style="308" customWidth="1"/>
    <col min="10190" max="10190" width="11.28515625" style="308" customWidth="1"/>
    <col min="10191" max="10191" width="14.140625" style="308" customWidth="1"/>
    <col min="10192" max="10192" width="10.28515625" style="308" customWidth="1"/>
    <col min="10193" max="10193" width="14.140625" style="308" customWidth="1"/>
    <col min="10194" max="10194" width="12" style="308" customWidth="1"/>
    <col min="10195" max="10195" width="13.28515625" style="308" customWidth="1"/>
    <col min="10196" max="10196" width="10.28515625" style="308" customWidth="1"/>
    <col min="10197" max="10197" width="12" style="308" customWidth="1"/>
    <col min="10198" max="10198" width="10.7109375" style="308" customWidth="1"/>
    <col min="10199" max="10201" width="9.140625" style="308" customWidth="1"/>
    <col min="10202" max="10432" width="9.140625" style="308"/>
    <col min="10433" max="10433" width="5.140625" style="308" customWidth="1"/>
    <col min="10434" max="10434" width="26.42578125" style="308" customWidth="1"/>
    <col min="10435" max="10437" width="10.28515625" style="308" customWidth="1"/>
    <col min="10438" max="10439" width="12.42578125" style="308" customWidth="1"/>
    <col min="10440" max="10440" width="11.28515625" style="308" customWidth="1"/>
    <col min="10441" max="10441" width="12.42578125" style="308" customWidth="1"/>
    <col min="10442" max="10442" width="11.28515625" style="308" customWidth="1"/>
    <col min="10443" max="10443" width="15.140625" style="308" customWidth="1"/>
    <col min="10444" max="10444" width="13.5703125" style="308" customWidth="1"/>
    <col min="10445" max="10445" width="12.42578125" style="308" customWidth="1"/>
    <col min="10446" max="10446" width="11.28515625" style="308" customWidth="1"/>
    <col min="10447" max="10447" width="14.140625" style="308" customWidth="1"/>
    <col min="10448" max="10448" width="10.28515625" style="308" customWidth="1"/>
    <col min="10449" max="10449" width="14.140625" style="308" customWidth="1"/>
    <col min="10450" max="10450" width="12" style="308" customWidth="1"/>
    <col min="10451" max="10451" width="13.28515625" style="308" customWidth="1"/>
    <col min="10452" max="10452" width="10.28515625" style="308" customWidth="1"/>
    <col min="10453" max="10453" width="12" style="308" customWidth="1"/>
    <col min="10454" max="10454" width="10.7109375" style="308" customWidth="1"/>
    <col min="10455" max="10457" width="9.140625" style="308" customWidth="1"/>
    <col min="10458" max="10688" width="9.140625" style="308"/>
    <col min="10689" max="10689" width="5.140625" style="308" customWidth="1"/>
    <col min="10690" max="10690" width="26.42578125" style="308" customWidth="1"/>
    <col min="10691" max="10693" width="10.28515625" style="308" customWidth="1"/>
    <col min="10694" max="10695" width="12.42578125" style="308" customWidth="1"/>
    <col min="10696" max="10696" width="11.28515625" style="308" customWidth="1"/>
    <col min="10697" max="10697" width="12.42578125" style="308" customWidth="1"/>
    <col min="10698" max="10698" width="11.28515625" style="308" customWidth="1"/>
    <col min="10699" max="10699" width="15.140625" style="308" customWidth="1"/>
    <col min="10700" max="10700" width="13.5703125" style="308" customWidth="1"/>
    <col min="10701" max="10701" width="12.42578125" style="308" customWidth="1"/>
    <col min="10702" max="10702" width="11.28515625" style="308" customWidth="1"/>
    <col min="10703" max="10703" width="14.140625" style="308" customWidth="1"/>
    <col min="10704" max="10704" width="10.28515625" style="308" customWidth="1"/>
    <col min="10705" max="10705" width="14.140625" style="308" customWidth="1"/>
    <col min="10706" max="10706" width="12" style="308" customWidth="1"/>
    <col min="10707" max="10707" width="13.28515625" style="308" customWidth="1"/>
    <col min="10708" max="10708" width="10.28515625" style="308" customWidth="1"/>
    <col min="10709" max="10709" width="12" style="308" customWidth="1"/>
    <col min="10710" max="10710" width="10.7109375" style="308" customWidth="1"/>
    <col min="10711" max="10713" width="9.140625" style="308" customWidth="1"/>
    <col min="10714" max="10944" width="9.140625" style="308"/>
    <col min="10945" max="10945" width="5.140625" style="308" customWidth="1"/>
    <col min="10946" max="10946" width="26.42578125" style="308" customWidth="1"/>
    <col min="10947" max="10949" width="10.28515625" style="308" customWidth="1"/>
    <col min="10950" max="10951" width="12.42578125" style="308" customWidth="1"/>
    <col min="10952" max="10952" width="11.28515625" style="308" customWidth="1"/>
    <col min="10953" max="10953" width="12.42578125" style="308" customWidth="1"/>
    <col min="10954" max="10954" width="11.28515625" style="308" customWidth="1"/>
    <col min="10955" max="10955" width="15.140625" style="308" customWidth="1"/>
    <col min="10956" max="10956" width="13.5703125" style="308" customWidth="1"/>
    <col min="10957" max="10957" width="12.42578125" style="308" customWidth="1"/>
    <col min="10958" max="10958" width="11.28515625" style="308" customWidth="1"/>
    <col min="10959" max="10959" width="14.140625" style="308" customWidth="1"/>
    <col min="10960" max="10960" width="10.28515625" style="308" customWidth="1"/>
    <col min="10961" max="10961" width="14.140625" style="308" customWidth="1"/>
    <col min="10962" max="10962" width="12" style="308" customWidth="1"/>
    <col min="10963" max="10963" width="13.28515625" style="308" customWidth="1"/>
    <col min="10964" max="10964" width="10.28515625" style="308" customWidth="1"/>
    <col min="10965" max="10965" width="12" style="308" customWidth="1"/>
    <col min="10966" max="10966" width="10.7109375" style="308" customWidth="1"/>
    <col min="10967" max="10969" width="9.140625" style="308" customWidth="1"/>
    <col min="10970" max="11200" width="9.140625" style="308"/>
    <col min="11201" max="11201" width="5.140625" style="308" customWidth="1"/>
    <col min="11202" max="11202" width="26.42578125" style="308" customWidth="1"/>
    <col min="11203" max="11205" width="10.28515625" style="308" customWidth="1"/>
    <col min="11206" max="11207" width="12.42578125" style="308" customWidth="1"/>
    <col min="11208" max="11208" width="11.28515625" style="308" customWidth="1"/>
    <col min="11209" max="11209" width="12.42578125" style="308" customWidth="1"/>
    <col min="11210" max="11210" width="11.28515625" style="308" customWidth="1"/>
    <col min="11211" max="11211" width="15.140625" style="308" customWidth="1"/>
    <col min="11212" max="11212" width="13.5703125" style="308" customWidth="1"/>
    <col min="11213" max="11213" width="12.42578125" style="308" customWidth="1"/>
    <col min="11214" max="11214" width="11.28515625" style="308" customWidth="1"/>
    <col min="11215" max="11215" width="14.140625" style="308" customWidth="1"/>
    <col min="11216" max="11216" width="10.28515625" style="308" customWidth="1"/>
    <col min="11217" max="11217" width="14.140625" style="308" customWidth="1"/>
    <col min="11218" max="11218" width="12" style="308" customWidth="1"/>
    <col min="11219" max="11219" width="13.28515625" style="308" customWidth="1"/>
    <col min="11220" max="11220" width="10.28515625" style="308" customWidth="1"/>
    <col min="11221" max="11221" width="12" style="308" customWidth="1"/>
    <col min="11222" max="11222" width="10.7109375" style="308" customWidth="1"/>
    <col min="11223" max="11225" width="9.140625" style="308" customWidth="1"/>
    <col min="11226" max="11456" width="9.140625" style="308"/>
    <col min="11457" max="11457" width="5.140625" style="308" customWidth="1"/>
    <col min="11458" max="11458" width="26.42578125" style="308" customWidth="1"/>
    <col min="11459" max="11461" width="10.28515625" style="308" customWidth="1"/>
    <col min="11462" max="11463" width="12.42578125" style="308" customWidth="1"/>
    <col min="11464" max="11464" width="11.28515625" style="308" customWidth="1"/>
    <col min="11465" max="11465" width="12.42578125" style="308" customWidth="1"/>
    <col min="11466" max="11466" width="11.28515625" style="308" customWidth="1"/>
    <col min="11467" max="11467" width="15.140625" style="308" customWidth="1"/>
    <col min="11468" max="11468" width="13.5703125" style="308" customWidth="1"/>
    <col min="11469" max="11469" width="12.42578125" style="308" customWidth="1"/>
    <col min="11470" max="11470" width="11.28515625" style="308" customWidth="1"/>
    <col min="11471" max="11471" width="14.140625" style="308" customWidth="1"/>
    <col min="11472" max="11472" width="10.28515625" style="308" customWidth="1"/>
    <col min="11473" max="11473" width="14.140625" style="308" customWidth="1"/>
    <col min="11474" max="11474" width="12" style="308" customWidth="1"/>
    <col min="11475" max="11475" width="13.28515625" style="308" customWidth="1"/>
    <col min="11476" max="11476" width="10.28515625" style="308" customWidth="1"/>
    <col min="11477" max="11477" width="12" style="308" customWidth="1"/>
    <col min="11478" max="11478" width="10.7109375" style="308" customWidth="1"/>
    <col min="11479" max="11481" width="9.140625" style="308" customWidth="1"/>
    <col min="11482" max="11712" width="9.140625" style="308"/>
    <col min="11713" max="11713" width="5.140625" style="308" customWidth="1"/>
    <col min="11714" max="11714" width="26.42578125" style="308" customWidth="1"/>
    <col min="11715" max="11717" width="10.28515625" style="308" customWidth="1"/>
    <col min="11718" max="11719" width="12.42578125" style="308" customWidth="1"/>
    <col min="11720" max="11720" width="11.28515625" style="308" customWidth="1"/>
    <col min="11721" max="11721" width="12.42578125" style="308" customWidth="1"/>
    <col min="11722" max="11722" width="11.28515625" style="308" customWidth="1"/>
    <col min="11723" max="11723" width="15.140625" style="308" customWidth="1"/>
    <col min="11724" max="11724" width="13.5703125" style="308" customWidth="1"/>
    <col min="11725" max="11725" width="12.42578125" style="308" customWidth="1"/>
    <col min="11726" max="11726" width="11.28515625" style="308" customWidth="1"/>
    <col min="11727" max="11727" width="14.140625" style="308" customWidth="1"/>
    <col min="11728" max="11728" width="10.28515625" style="308" customWidth="1"/>
    <col min="11729" max="11729" width="14.140625" style="308" customWidth="1"/>
    <col min="11730" max="11730" width="12" style="308" customWidth="1"/>
    <col min="11731" max="11731" width="13.28515625" style="308" customWidth="1"/>
    <col min="11732" max="11732" width="10.28515625" style="308" customWidth="1"/>
    <col min="11733" max="11733" width="12" style="308" customWidth="1"/>
    <col min="11734" max="11734" width="10.7109375" style="308" customWidth="1"/>
    <col min="11735" max="11737" width="9.140625" style="308" customWidth="1"/>
    <col min="11738" max="11968" width="9.140625" style="308"/>
    <col min="11969" max="11969" width="5.140625" style="308" customWidth="1"/>
    <col min="11970" max="11970" width="26.42578125" style="308" customWidth="1"/>
    <col min="11971" max="11973" width="10.28515625" style="308" customWidth="1"/>
    <col min="11974" max="11975" width="12.42578125" style="308" customWidth="1"/>
    <col min="11976" max="11976" width="11.28515625" style="308" customWidth="1"/>
    <col min="11977" max="11977" width="12.42578125" style="308" customWidth="1"/>
    <col min="11978" max="11978" width="11.28515625" style="308" customWidth="1"/>
    <col min="11979" max="11979" width="15.140625" style="308" customWidth="1"/>
    <col min="11980" max="11980" width="13.5703125" style="308" customWidth="1"/>
    <col min="11981" max="11981" width="12.42578125" style="308" customWidth="1"/>
    <col min="11982" max="11982" width="11.28515625" style="308" customWidth="1"/>
    <col min="11983" max="11983" width="14.140625" style="308" customWidth="1"/>
    <col min="11984" max="11984" width="10.28515625" style="308" customWidth="1"/>
    <col min="11985" max="11985" width="14.140625" style="308" customWidth="1"/>
    <col min="11986" max="11986" width="12" style="308" customWidth="1"/>
    <col min="11987" max="11987" width="13.28515625" style="308" customWidth="1"/>
    <col min="11988" max="11988" width="10.28515625" style="308" customWidth="1"/>
    <col min="11989" max="11989" width="12" style="308" customWidth="1"/>
    <col min="11990" max="11990" width="10.7109375" style="308" customWidth="1"/>
    <col min="11991" max="11993" width="9.140625" style="308" customWidth="1"/>
    <col min="11994" max="12224" width="9.140625" style="308"/>
    <col min="12225" max="12225" width="5.140625" style="308" customWidth="1"/>
    <col min="12226" max="12226" width="26.42578125" style="308" customWidth="1"/>
    <col min="12227" max="12229" width="10.28515625" style="308" customWidth="1"/>
    <col min="12230" max="12231" width="12.42578125" style="308" customWidth="1"/>
    <col min="12232" max="12232" width="11.28515625" style="308" customWidth="1"/>
    <col min="12233" max="12233" width="12.42578125" style="308" customWidth="1"/>
    <col min="12234" max="12234" width="11.28515625" style="308" customWidth="1"/>
    <col min="12235" max="12235" width="15.140625" style="308" customWidth="1"/>
    <col min="12236" max="12236" width="13.5703125" style="308" customWidth="1"/>
    <col min="12237" max="12237" width="12.42578125" style="308" customWidth="1"/>
    <col min="12238" max="12238" width="11.28515625" style="308" customWidth="1"/>
    <col min="12239" max="12239" width="14.140625" style="308" customWidth="1"/>
    <col min="12240" max="12240" width="10.28515625" style="308" customWidth="1"/>
    <col min="12241" max="12241" width="14.140625" style="308" customWidth="1"/>
    <col min="12242" max="12242" width="12" style="308" customWidth="1"/>
    <col min="12243" max="12243" width="13.28515625" style="308" customWidth="1"/>
    <col min="12244" max="12244" width="10.28515625" style="308" customWidth="1"/>
    <col min="12245" max="12245" width="12" style="308" customWidth="1"/>
    <col min="12246" max="12246" width="10.7109375" style="308" customWidth="1"/>
    <col min="12247" max="12249" width="9.140625" style="308" customWidth="1"/>
    <col min="12250" max="12480" width="9.140625" style="308"/>
    <col min="12481" max="12481" width="5.140625" style="308" customWidth="1"/>
    <col min="12482" max="12482" width="26.42578125" style="308" customWidth="1"/>
    <col min="12483" max="12485" width="10.28515625" style="308" customWidth="1"/>
    <col min="12486" max="12487" width="12.42578125" style="308" customWidth="1"/>
    <col min="12488" max="12488" width="11.28515625" style="308" customWidth="1"/>
    <col min="12489" max="12489" width="12.42578125" style="308" customWidth="1"/>
    <col min="12490" max="12490" width="11.28515625" style="308" customWidth="1"/>
    <col min="12491" max="12491" width="15.140625" style="308" customWidth="1"/>
    <col min="12492" max="12492" width="13.5703125" style="308" customWidth="1"/>
    <col min="12493" max="12493" width="12.42578125" style="308" customWidth="1"/>
    <col min="12494" max="12494" width="11.28515625" style="308" customWidth="1"/>
    <col min="12495" max="12495" width="14.140625" style="308" customWidth="1"/>
    <col min="12496" max="12496" width="10.28515625" style="308" customWidth="1"/>
    <col min="12497" max="12497" width="14.140625" style="308" customWidth="1"/>
    <col min="12498" max="12498" width="12" style="308" customWidth="1"/>
    <col min="12499" max="12499" width="13.28515625" style="308" customWidth="1"/>
    <col min="12500" max="12500" width="10.28515625" style="308" customWidth="1"/>
    <col min="12501" max="12501" width="12" style="308" customWidth="1"/>
    <col min="12502" max="12502" width="10.7109375" style="308" customWidth="1"/>
    <col min="12503" max="12505" width="9.140625" style="308" customWidth="1"/>
    <col min="12506" max="12736" width="9.140625" style="308"/>
    <col min="12737" max="12737" width="5.140625" style="308" customWidth="1"/>
    <col min="12738" max="12738" width="26.42578125" style="308" customWidth="1"/>
    <col min="12739" max="12741" width="10.28515625" style="308" customWidth="1"/>
    <col min="12742" max="12743" width="12.42578125" style="308" customWidth="1"/>
    <col min="12744" max="12744" width="11.28515625" style="308" customWidth="1"/>
    <col min="12745" max="12745" width="12.42578125" style="308" customWidth="1"/>
    <col min="12746" max="12746" width="11.28515625" style="308" customWidth="1"/>
    <col min="12747" max="12747" width="15.140625" style="308" customWidth="1"/>
    <col min="12748" max="12748" width="13.5703125" style="308" customWidth="1"/>
    <col min="12749" max="12749" width="12.42578125" style="308" customWidth="1"/>
    <col min="12750" max="12750" width="11.28515625" style="308" customWidth="1"/>
    <col min="12751" max="12751" width="14.140625" style="308" customWidth="1"/>
    <col min="12752" max="12752" width="10.28515625" style="308" customWidth="1"/>
    <col min="12753" max="12753" width="14.140625" style="308" customWidth="1"/>
    <col min="12754" max="12754" width="12" style="308" customWidth="1"/>
    <col min="12755" max="12755" width="13.28515625" style="308" customWidth="1"/>
    <col min="12756" max="12756" width="10.28515625" style="308" customWidth="1"/>
    <col min="12757" max="12757" width="12" style="308" customWidth="1"/>
    <col min="12758" max="12758" width="10.7109375" style="308" customWidth="1"/>
    <col min="12759" max="12761" width="9.140625" style="308" customWidth="1"/>
    <col min="12762" max="12992" width="9.140625" style="308"/>
    <col min="12993" max="12993" width="5.140625" style="308" customWidth="1"/>
    <col min="12994" max="12994" width="26.42578125" style="308" customWidth="1"/>
    <col min="12995" max="12997" width="10.28515625" style="308" customWidth="1"/>
    <col min="12998" max="12999" width="12.42578125" style="308" customWidth="1"/>
    <col min="13000" max="13000" width="11.28515625" style="308" customWidth="1"/>
    <col min="13001" max="13001" width="12.42578125" style="308" customWidth="1"/>
    <col min="13002" max="13002" width="11.28515625" style="308" customWidth="1"/>
    <col min="13003" max="13003" width="15.140625" style="308" customWidth="1"/>
    <col min="13004" max="13004" width="13.5703125" style="308" customWidth="1"/>
    <col min="13005" max="13005" width="12.42578125" style="308" customWidth="1"/>
    <col min="13006" max="13006" width="11.28515625" style="308" customWidth="1"/>
    <col min="13007" max="13007" width="14.140625" style="308" customWidth="1"/>
    <col min="13008" max="13008" width="10.28515625" style="308" customWidth="1"/>
    <col min="13009" max="13009" width="14.140625" style="308" customWidth="1"/>
    <col min="13010" max="13010" width="12" style="308" customWidth="1"/>
    <col min="13011" max="13011" width="13.28515625" style="308" customWidth="1"/>
    <col min="13012" max="13012" width="10.28515625" style="308" customWidth="1"/>
    <col min="13013" max="13013" width="12" style="308" customWidth="1"/>
    <col min="13014" max="13014" width="10.7109375" style="308" customWidth="1"/>
    <col min="13015" max="13017" width="9.140625" style="308" customWidth="1"/>
    <col min="13018" max="13248" width="9.140625" style="308"/>
    <col min="13249" max="13249" width="5.140625" style="308" customWidth="1"/>
    <col min="13250" max="13250" width="26.42578125" style="308" customWidth="1"/>
    <col min="13251" max="13253" width="10.28515625" style="308" customWidth="1"/>
    <col min="13254" max="13255" width="12.42578125" style="308" customWidth="1"/>
    <col min="13256" max="13256" width="11.28515625" style="308" customWidth="1"/>
    <col min="13257" max="13257" width="12.42578125" style="308" customWidth="1"/>
    <col min="13258" max="13258" width="11.28515625" style="308" customWidth="1"/>
    <col min="13259" max="13259" width="15.140625" style="308" customWidth="1"/>
    <col min="13260" max="13260" width="13.5703125" style="308" customWidth="1"/>
    <col min="13261" max="13261" width="12.42578125" style="308" customWidth="1"/>
    <col min="13262" max="13262" width="11.28515625" style="308" customWidth="1"/>
    <col min="13263" max="13263" width="14.140625" style="308" customWidth="1"/>
    <col min="13264" max="13264" width="10.28515625" style="308" customWidth="1"/>
    <col min="13265" max="13265" width="14.140625" style="308" customWidth="1"/>
    <col min="13266" max="13266" width="12" style="308" customWidth="1"/>
    <col min="13267" max="13267" width="13.28515625" style="308" customWidth="1"/>
    <col min="13268" max="13268" width="10.28515625" style="308" customWidth="1"/>
    <col min="13269" max="13269" width="12" style="308" customWidth="1"/>
    <col min="13270" max="13270" width="10.7109375" style="308" customWidth="1"/>
    <col min="13271" max="13273" width="9.140625" style="308" customWidth="1"/>
    <col min="13274" max="13504" width="9.140625" style="308"/>
    <col min="13505" max="13505" width="5.140625" style="308" customWidth="1"/>
    <col min="13506" max="13506" width="26.42578125" style="308" customWidth="1"/>
    <col min="13507" max="13509" width="10.28515625" style="308" customWidth="1"/>
    <col min="13510" max="13511" width="12.42578125" style="308" customWidth="1"/>
    <col min="13512" max="13512" width="11.28515625" style="308" customWidth="1"/>
    <col min="13513" max="13513" width="12.42578125" style="308" customWidth="1"/>
    <col min="13514" max="13514" width="11.28515625" style="308" customWidth="1"/>
    <col min="13515" max="13515" width="15.140625" style="308" customWidth="1"/>
    <col min="13516" max="13516" width="13.5703125" style="308" customWidth="1"/>
    <col min="13517" max="13517" width="12.42578125" style="308" customWidth="1"/>
    <col min="13518" max="13518" width="11.28515625" style="308" customWidth="1"/>
    <col min="13519" max="13519" width="14.140625" style="308" customWidth="1"/>
    <col min="13520" max="13520" width="10.28515625" style="308" customWidth="1"/>
    <col min="13521" max="13521" width="14.140625" style="308" customWidth="1"/>
    <col min="13522" max="13522" width="12" style="308" customWidth="1"/>
    <col min="13523" max="13523" width="13.28515625" style="308" customWidth="1"/>
    <col min="13524" max="13524" width="10.28515625" style="308" customWidth="1"/>
    <col min="13525" max="13525" width="12" style="308" customWidth="1"/>
    <col min="13526" max="13526" width="10.7109375" style="308" customWidth="1"/>
    <col min="13527" max="13529" width="9.140625" style="308" customWidth="1"/>
    <col min="13530" max="13760" width="9.140625" style="308"/>
    <col min="13761" max="13761" width="5.140625" style="308" customWidth="1"/>
    <col min="13762" max="13762" width="26.42578125" style="308" customWidth="1"/>
    <col min="13763" max="13765" width="10.28515625" style="308" customWidth="1"/>
    <col min="13766" max="13767" width="12.42578125" style="308" customWidth="1"/>
    <col min="13768" max="13768" width="11.28515625" style="308" customWidth="1"/>
    <col min="13769" max="13769" width="12.42578125" style="308" customWidth="1"/>
    <col min="13770" max="13770" width="11.28515625" style="308" customWidth="1"/>
    <col min="13771" max="13771" width="15.140625" style="308" customWidth="1"/>
    <col min="13772" max="13772" width="13.5703125" style="308" customWidth="1"/>
    <col min="13773" max="13773" width="12.42578125" style="308" customWidth="1"/>
    <col min="13774" max="13774" width="11.28515625" style="308" customWidth="1"/>
    <col min="13775" max="13775" width="14.140625" style="308" customWidth="1"/>
    <col min="13776" max="13776" width="10.28515625" style="308" customWidth="1"/>
    <col min="13777" max="13777" width="14.140625" style="308" customWidth="1"/>
    <col min="13778" max="13778" width="12" style="308" customWidth="1"/>
    <col min="13779" max="13779" width="13.28515625" style="308" customWidth="1"/>
    <col min="13780" max="13780" width="10.28515625" style="308" customWidth="1"/>
    <col min="13781" max="13781" width="12" style="308" customWidth="1"/>
    <col min="13782" max="13782" width="10.7109375" style="308" customWidth="1"/>
    <col min="13783" max="13785" width="9.140625" style="308" customWidth="1"/>
    <col min="13786" max="14016" width="9.140625" style="308"/>
    <col min="14017" max="14017" width="5.140625" style="308" customWidth="1"/>
    <col min="14018" max="14018" width="26.42578125" style="308" customWidth="1"/>
    <col min="14019" max="14021" width="10.28515625" style="308" customWidth="1"/>
    <col min="14022" max="14023" width="12.42578125" style="308" customWidth="1"/>
    <col min="14024" max="14024" width="11.28515625" style="308" customWidth="1"/>
    <col min="14025" max="14025" width="12.42578125" style="308" customWidth="1"/>
    <col min="14026" max="14026" width="11.28515625" style="308" customWidth="1"/>
    <col min="14027" max="14027" width="15.140625" style="308" customWidth="1"/>
    <col min="14028" max="14028" width="13.5703125" style="308" customWidth="1"/>
    <col min="14029" max="14029" width="12.42578125" style="308" customWidth="1"/>
    <col min="14030" max="14030" width="11.28515625" style="308" customWidth="1"/>
    <col min="14031" max="14031" width="14.140625" style="308" customWidth="1"/>
    <col min="14032" max="14032" width="10.28515625" style="308" customWidth="1"/>
    <col min="14033" max="14033" width="14.140625" style="308" customWidth="1"/>
    <col min="14034" max="14034" width="12" style="308" customWidth="1"/>
    <col min="14035" max="14035" width="13.28515625" style="308" customWidth="1"/>
    <col min="14036" max="14036" width="10.28515625" style="308" customWidth="1"/>
    <col min="14037" max="14037" width="12" style="308" customWidth="1"/>
    <col min="14038" max="14038" width="10.7109375" style="308" customWidth="1"/>
    <col min="14039" max="14041" width="9.140625" style="308" customWidth="1"/>
    <col min="14042" max="14272" width="9.140625" style="308"/>
    <col min="14273" max="14273" width="5.140625" style="308" customWidth="1"/>
    <col min="14274" max="14274" width="26.42578125" style="308" customWidth="1"/>
    <col min="14275" max="14277" width="10.28515625" style="308" customWidth="1"/>
    <col min="14278" max="14279" width="12.42578125" style="308" customWidth="1"/>
    <col min="14280" max="14280" width="11.28515625" style="308" customWidth="1"/>
    <col min="14281" max="14281" width="12.42578125" style="308" customWidth="1"/>
    <col min="14282" max="14282" width="11.28515625" style="308" customWidth="1"/>
    <col min="14283" max="14283" width="15.140625" style="308" customWidth="1"/>
    <col min="14284" max="14284" width="13.5703125" style="308" customWidth="1"/>
    <col min="14285" max="14285" width="12.42578125" style="308" customWidth="1"/>
    <col min="14286" max="14286" width="11.28515625" style="308" customWidth="1"/>
    <col min="14287" max="14287" width="14.140625" style="308" customWidth="1"/>
    <col min="14288" max="14288" width="10.28515625" style="308" customWidth="1"/>
    <col min="14289" max="14289" width="14.140625" style="308" customWidth="1"/>
    <col min="14290" max="14290" width="12" style="308" customWidth="1"/>
    <col min="14291" max="14291" width="13.28515625" style="308" customWidth="1"/>
    <col min="14292" max="14292" width="10.28515625" style="308" customWidth="1"/>
    <col min="14293" max="14293" width="12" style="308" customWidth="1"/>
    <col min="14294" max="14294" width="10.7109375" style="308" customWidth="1"/>
    <col min="14295" max="14297" width="9.140625" style="308" customWidth="1"/>
    <col min="14298" max="14528" width="9.140625" style="308"/>
    <col min="14529" max="14529" width="5.140625" style="308" customWidth="1"/>
    <col min="14530" max="14530" width="26.42578125" style="308" customWidth="1"/>
    <col min="14531" max="14533" width="10.28515625" style="308" customWidth="1"/>
    <col min="14534" max="14535" width="12.42578125" style="308" customWidth="1"/>
    <col min="14536" max="14536" width="11.28515625" style="308" customWidth="1"/>
    <col min="14537" max="14537" width="12.42578125" style="308" customWidth="1"/>
    <col min="14538" max="14538" width="11.28515625" style="308" customWidth="1"/>
    <col min="14539" max="14539" width="15.140625" style="308" customWidth="1"/>
    <col min="14540" max="14540" width="13.5703125" style="308" customWidth="1"/>
    <col min="14541" max="14541" width="12.42578125" style="308" customWidth="1"/>
    <col min="14542" max="14542" width="11.28515625" style="308" customWidth="1"/>
    <col min="14543" max="14543" width="14.140625" style="308" customWidth="1"/>
    <col min="14544" max="14544" width="10.28515625" style="308" customWidth="1"/>
    <col min="14545" max="14545" width="14.140625" style="308" customWidth="1"/>
    <col min="14546" max="14546" width="12" style="308" customWidth="1"/>
    <col min="14547" max="14547" width="13.28515625" style="308" customWidth="1"/>
    <col min="14548" max="14548" width="10.28515625" style="308" customWidth="1"/>
    <col min="14549" max="14549" width="12" style="308" customWidth="1"/>
    <col min="14550" max="14550" width="10.7109375" style="308" customWidth="1"/>
    <col min="14551" max="14553" width="9.140625" style="308" customWidth="1"/>
    <col min="14554" max="14784" width="9.140625" style="308"/>
    <col min="14785" max="14785" width="5.140625" style="308" customWidth="1"/>
    <col min="14786" max="14786" width="26.42578125" style="308" customWidth="1"/>
    <col min="14787" max="14789" width="10.28515625" style="308" customWidth="1"/>
    <col min="14790" max="14791" width="12.42578125" style="308" customWidth="1"/>
    <col min="14792" max="14792" width="11.28515625" style="308" customWidth="1"/>
    <col min="14793" max="14793" width="12.42578125" style="308" customWidth="1"/>
    <col min="14794" max="14794" width="11.28515625" style="308" customWidth="1"/>
    <col min="14795" max="14795" width="15.140625" style="308" customWidth="1"/>
    <col min="14796" max="14796" width="13.5703125" style="308" customWidth="1"/>
    <col min="14797" max="14797" width="12.42578125" style="308" customWidth="1"/>
    <col min="14798" max="14798" width="11.28515625" style="308" customWidth="1"/>
    <col min="14799" max="14799" width="14.140625" style="308" customWidth="1"/>
    <col min="14800" max="14800" width="10.28515625" style="308" customWidth="1"/>
    <col min="14801" max="14801" width="14.140625" style="308" customWidth="1"/>
    <col min="14802" max="14802" width="12" style="308" customWidth="1"/>
    <col min="14803" max="14803" width="13.28515625" style="308" customWidth="1"/>
    <col min="14804" max="14804" width="10.28515625" style="308" customWidth="1"/>
    <col min="14805" max="14805" width="12" style="308" customWidth="1"/>
    <col min="14806" max="14806" width="10.7109375" style="308" customWidth="1"/>
    <col min="14807" max="14809" width="9.140625" style="308" customWidth="1"/>
    <col min="14810" max="15040" width="9.140625" style="308"/>
    <col min="15041" max="15041" width="5.140625" style="308" customWidth="1"/>
    <col min="15042" max="15042" width="26.42578125" style="308" customWidth="1"/>
    <col min="15043" max="15045" width="10.28515625" style="308" customWidth="1"/>
    <col min="15046" max="15047" width="12.42578125" style="308" customWidth="1"/>
    <col min="15048" max="15048" width="11.28515625" style="308" customWidth="1"/>
    <col min="15049" max="15049" width="12.42578125" style="308" customWidth="1"/>
    <col min="15050" max="15050" width="11.28515625" style="308" customWidth="1"/>
    <col min="15051" max="15051" width="15.140625" style="308" customWidth="1"/>
    <col min="15052" max="15052" width="13.5703125" style="308" customWidth="1"/>
    <col min="15053" max="15053" width="12.42578125" style="308" customWidth="1"/>
    <col min="15054" max="15054" width="11.28515625" style="308" customWidth="1"/>
    <col min="15055" max="15055" width="14.140625" style="308" customWidth="1"/>
    <col min="15056" max="15056" width="10.28515625" style="308" customWidth="1"/>
    <col min="15057" max="15057" width="14.140625" style="308" customWidth="1"/>
    <col min="15058" max="15058" width="12" style="308" customWidth="1"/>
    <col min="15059" max="15059" width="13.28515625" style="308" customWidth="1"/>
    <col min="15060" max="15060" width="10.28515625" style="308" customWidth="1"/>
    <col min="15061" max="15061" width="12" style="308" customWidth="1"/>
    <col min="15062" max="15062" width="10.7109375" style="308" customWidth="1"/>
    <col min="15063" max="15065" width="9.140625" style="308" customWidth="1"/>
    <col min="15066" max="15296" width="9.140625" style="308"/>
    <col min="15297" max="15297" width="5.140625" style="308" customWidth="1"/>
    <col min="15298" max="15298" width="26.42578125" style="308" customWidth="1"/>
    <col min="15299" max="15301" width="10.28515625" style="308" customWidth="1"/>
    <col min="15302" max="15303" width="12.42578125" style="308" customWidth="1"/>
    <col min="15304" max="15304" width="11.28515625" style="308" customWidth="1"/>
    <col min="15305" max="15305" width="12.42578125" style="308" customWidth="1"/>
    <col min="15306" max="15306" width="11.28515625" style="308" customWidth="1"/>
    <col min="15307" max="15307" width="15.140625" style="308" customWidth="1"/>
    <col min="15308" max="15308" width="13.5703125" style="308" customWidth="1"/>
    <col min="15309" max="15309" width="12.42578125" style="308" customWidth="1"/>
    <col min="15310" max="15310" width="11.28515625" style="308" customWidth="1"/>
    <col min="15311" max="15311" width="14.140625" style="308" customWidth="1"/>
    <col min="15312" max="15312" width="10.28515625" style="308" customWidth="1"/>
    <col min="15313" max="15313" width="14.140625" style="308" customWidth="1"/>
    <col min="15314" max="15314" width="12" style="308" customWidth="1"/>
    <col min="15315" max="15315" width="13.28515625" style="308" customWidth="1"/>
    <col min="15316" max="15316" width="10.28515625" style="308" customWidth="1"/>
    <col min="15317" max="15317" width="12" style="308" customWidth="1"/>
    <col min="15318" max="15318" width="10.7109375" style="308" customWidth="1"/>
    <col min="15319" max="15321" width="9.140625" style="308" customWidth="1"/>
    <col min="15322" max="15552" width="9.140625" style="308"/>
    <col min="15553" max="15553" width="5.140625" style="308" customWidth="1"/>
    <col min="15554" max="15554" width="26.42578125" style="308" customWidth="1"/>
    <col min="15555" max="15557" width="10.28515625" style="308" customWidth="1"/>
    <col min="15558" max="15559" width="12.42578125" style="308" customWidth="1"/>
    <col min="15560" max="15560" width="11.28515625" style="308" customWidth="1"/>
    <col min="15561" max="15561" width="12.42578125" style="308" customWidth="1"/>
    <col min="15562" max="15562" width="11.28515625" style="308" customWidth="1"/>
    <col min="15563" max="15563" width="15.140625" style="308" customWidth="1"/>
    <col min="15564" max="15564" width="13.5703125" style="308" customWidth="1"/>
    <col min="15565" max="15565" width="12.42578125" style="308" customWidth="1"/>
    <col min="15566" max="15566" width="11.28515625" style="308" customWidth="1"/>
    <col min="15567" max="15567" width="14.140625" style="308" customWidth="1"/>
    <col min="15568" max="15568" width="10.28515625" style="308" customWidth="1"/>
    <col min="15569" max="15569" width="14.140625" style="308" customWidth="1"/>
    <col min="15570" max="15570" width="12" style="308" customWidth="1"/>
    <col min="15571" max="15571" width="13.28515625" style="308" customWidth="1"/>
    <col min="15572" max="15572" width="10.28515625" style="308" customWidth="1"/>
    <col min="15573" max="15573" width="12" style="308" customWidth="1"/>
    <col min="15574" max="15574" width="10.7109375" style="308" customWidth="1"/>
    <col min="15575" max="15577" width="9.140625" style="308" customWidth="1"/>
    <col min="15578" max="15808" width="9.140625" style="308"/>
    <col min="15809" max="15809" width="5.140625" style="308" customWidth="1"/>
    <col min="15810" max="15810" width="26.42578125" style="308" customWidth="1"/>
    <col min="15811" max="15813" width="10.28515625" style="308" customWidth="1"/>
    <col min="15814" max="15815" width="12.42578125" style="308" customWidth="1"/>
    <col min="15816" max="15816" width="11.28515625" style="308" customWidth="1"/>
    <col min="15817" max="15817" width="12.42578125" style="308" customWidth="1"/>
    <col min="15818" max="15818" width="11.28515625" style="308" customWidth="1"/>
    <col min="15819" max="15819" width="15.140625" style="308" customWidth="1"/>
    <col min="15820" max="15820" width="13.5703125" style="308" customWidth="1"/>
    <col min="15821" max="15821" width="12.42578125" style="308" customWidth="1"/>
    <col min="15822" max="15822" width="11.28515625" style="308" customWidth="1"/>
    <col min="15823" max="15823" width="14.140625" style="308" customWidth="1"/>
    <col min="15824" max="15824" width="10.28515625" style="308" customWidth="1"/>
    <col min="15825" max="15825" width="14.140625" style="308" customWidth="1"/>
    <col min="15826" max="15826" width="12" style="308" customWidth="1"/>
    <col min="15827" max="15827" width="13.28515625" style="308" customWidth="1"/>
    <col min="15828" max="15828" width="10.28515625" style="308" customWidth="1"/>
    <col min="15829" max="15829" width="12" style="308" customWidth="1"/>
    <col min="15830" max="15830" width="10.7109375" style="308" customWidth="1"/>
    <col min="15831" max="15833" width="9.140625" style="308" customWidth="1"/>
    <col min="15834" max="16064" width="9.140625" style="308"/>
    <col min="16065" max="16065" width="5.140625" style="308" customWidth="1"/>
    <col min="16066" max="16066" width="26.42578125" style="308" customWidth="1"/>
    <col min="16067" max="16069" width="10.28515625" style="308" customWidth="1"/>
    <col min="16070" max="16071" width="12.42578125" style="308" customWidth="1"/>
    <col min="16072" max="16072" width="11.28515625" style="308" customWidth="1"/>
    <col min="16073" max="16073" width="12.42578125" style="308" customWidth="1"/>
    <col min="16074" max="16074" width="11.28515625" style="308" customWidth="1"/>
    <col min="16075" max="16075" width="15.140625" style="308" customWidth="1"/>
    <col min="16076" max="16076" width="13.5703125" style="308" customWidth="1"/>
    <col min="16077" max="16077" width="12.42578125" style="308" customWidth="1"/>
    <col min="16078" max="16078" width="11.28515625" style="308" customWidth="1"/>
    <col min="16079" max="16079" width="14.140625" style="308" customWidth="1"/>
    <col min="16080" max="16080" width="10.28515625" style="308" customWidth="1"/>
    <col min="16081" max="16081" width="14.140625" style="308" customWidth="1"/>
    <col min="16082" max="16082" width="12" style="308" customWidth="1"/>
    <col min="16083" max="16083" width="13.28515625" style="308" customWidth="1"/>
    <col min="16084" max="16084" width="10.28515625" style="308" customWidth="1"/>
    <col min="16085" max="16085" width="12" style="308" customWidth="1"/>
    <col min="16086" max="16086" width="10.7109375" style="308" customWidth="1"/>
    <col min="16087" max="16089" width="0" style="308" hidden="1" customWidth="1"/>
    <col min="16090" max="16384" width="9.140625" style="308"/>
  </cols>
  <sheetData>
    <row r="1" spans="1:206">
      <c r="A1" s="539" t="s">
        <v>298</v>
      </c>
      <c r="B1" s="539"/>
      <c r="C1" s="305"/>
      <c r="D1" s="306"/>
      <c r="E1" s="307"/>
      <c r="F1" s="307"/>
      <c r="G1" s="307"/>
      <c r="H1" s="307"/>
      <c r="I1" s="307"/>
      <c r="J1" s="307"/>
      <c r="K1" s="307"/>
      <c r="L1" s="307"/>
      <c r="M1" s="307"/>
      <c r="N1" s="307"/>
      <c r="O1" s="307"/>
      <c r="P1" s="307"/>
      <c r="Q1" s="307"/>
      <c r="R1" s="307"/>
      <c r="S1" s="307"/>
      <c r="T1" s="307"/>
      <c r="U1" s="540" t="s">
        <v>462</v>
      </c>
      <c r="V1" s="540"/>
      <c r="W1" s="540"/>
      <c r="X1" s="540"/>
    </row>
    <row r="2" spans="1:206" ht="18.75">
      <c r="A2" s="541" t="s">
        <v>719</v>
      </c>
      <c r="B2" s="541"/>
      <c r="C2" s="541"/>
      <c r="D2" s="541"/>
      <c r="E2" s="541"/>
      <c r="F2" s="541"/>
      <c r="G2" s="541"/>
      <c r="H2" s="541"/>
      <c r="I2" s="541"/>
      <c r="J2" s="541"/>
      <c r="K2" s="541"/>
      <c r="L2" s="541"/>
      <c r="M2" s="541"/>
      <c r="N2" s="541"/>
      <c r="O2" s="541"/>
      <c r="P2" s="541"/>
      <c r="Q2" s="541"/>
      <c r="R2" s="541"/>
      <c r="S2" s="541"/>
      <c r="T2" s="541"/>
      <c r="U2" s="541"/>
      <c r="V2" s="541"/>
      <c r="W2" s="541"/>
      <c r="X2" s="541"/>
    </row>
    <row r="3" spans="1:206" ht="18.75">
      <c r="A3" s="542" t="s">
        <v>463</v>
      </c>
      <c r="B3" s="542"/>
      <c r="C3" s="542"/>
      <c r="D3" s="542"/>
      <c r="E3" s="542"/>
      <c r="F3" s="542"/>
      <c r="G3" s="542"/>
      <c r="H3" s="542"/>
      <c r="I3" s="542"/>
      <c r="J3" s="542"/>
      <c r="K3" s="542"/>
      <c r="L3" s="542"/>
      <c r="M3" s="542"/>
      <c r="N3" s="542"/>
      <c r="O3" s="542"/>
      <c r="P3" s="542"/>
      <c r="Q3" s="542"/>
      <c r="R3" s="542"/>
      <c r="S3" s="542"/>
      <c r="T3" s="542"/>
      <c r="U3" s="542"/>
      <c r="V3" s="542"/>
      <c r="W3" s="542"/>
      <c r="X3" s="287"/>
    </row>
    <row r="4" spans="1:206">
      <c r="A4" s="309"/>
      <c r="B4" s="310"/>
      <c r="C4" s="311"/>
      <c r="D4" s="312"/>
      <c r="E4" s="313"/>
      <c r="F4" s="313"/>
      <c r="G4" s="313"/>
      <c r="H4" s="313"/>
      <c r="I4" s="313"/>
      <c r="J4" s="313"/>
      <c r="K4" s="313"/>
      <c r="L4" s="313"/>
      <c r="M4" s="313"/>
      <c r="N4" s="313"/>
      <c r="O4" s="313"/>
      <c r="P4" s="313"/>
      <c r="Q4" s="543"/>
      <c r="R4" s="543"/>
      <c r="S4" s="543"/>
      <c r="T4" s="543"/>
      <c r="U4" s="543"/>
      <c r="V4" s="543"/>
      <c r="W4" s="543"/>
      <c r="X4" s="543"/>
    </row>
    <row r="5" spans="1:206" s="314" customFormat="1" ht="15" customHeight="1">
      <c r="A5" s="544" t="s">
        <v>23</v>
      </c>
      <c r="B5" s="538" t="s">
        <v>464</v>
      </c>
      <c r="C5" s="538" t="s">
        <v>465</v>
      </c>
      <c r="D5" s="538" t="s">
        <v>466</v>
      </c>
      <c r="E5" s="538"/>
      <c r="F5" s="538"/>
      <c r="G5" s="538"/>
      <c r="H5" s="538"/>
      <c r="I5" s="538" t="s">
        <v>467</v>
      </c>
      <c r="J5" s="538"/>
      <c r="K5" s="538"/>
      <c r="L5" s="538"/>
      <c r="M5" s="536" t="s">
        <v>468</v>
      </c>
      <c r="N5" s="536"/>
      <c r="O5" s="536"/>
      <c r="P5" s="536"/>
      <c r="Q5" s="536" t="s">
        <v>469</v>
      </c>
      <c r="R5" s="536"/>
      <c r="S5" s="536"/>
      <c r="T5" s="536"/>
      <c r="U5" s="536"/>
      <c r="V5" s="536"/>
      <c r="W5" s="536"/>
      <c r="X5" s="538" t="s">
        <v>470</v>
      </c>
      <c r="Z5" s="314">
        <v>2892333.5299979998</v>
      </c>
      <c r="AA5" s="314">
        <v>2400184.5299979998</v>
      </c>
      <c r="AB5" s="314">
        <v>3084608.2264</v>
      </c>
      <c r="AC5" s="314">
        <v>2595459.2263999996</v>
      </c>
    </row>
    <row r="6" spans="1:206" s="314" customFormat="1" ht="15" customHeight="1">
      <c r="A6" s="544"/>
      <c r="B6" s="538"/>
      <c r="C6" s="538"/>
      <c r="D6" s="538" t="s">
        <v>471</v>
      </c>
      <c r="E6" s="536" t="s">
        <v>472</v>
      </c>
      <c r="F6" s="536"/>
      <c r="G6" s="536"/>
      <c r="H6" s="536"/>
      <c r="I6" s="538"/>
      <c r="J6" s="538"/>
      <c r="K6" s="538"/>
      <c r="L6" s="538"/>
      <c r="M6" s="536"/>
      <c r="N6" s="536"/>
      <c r="O6" s="536"/>
      <c r="P6" s="536"/>
      <c r="Q6" s="536" t="s">
        <v>99</v>
      </c>
      <c r="R6" s="536" t="s">
        <v>473</v>
      </c>
      <c r="S6" s="536" t="s">
        <v>474</v>
      </c>
      <c r="T6" s="536" t="s">
        <v>475</v>
      </c>
      <c r="U6" s="536"/>
      <c r="V6" s="536"/>
      <c r="W6" s="536"/>
      <c r="X6" s="538"/>
      <c r="Z6" s="314">
        <f>+I10-Z5</f>
        <v>-352863.45099799987</v>
      </c>
      <c r="AA6" s="314">
        <f>+L10-AA5</f>
        <v>-1890573.4509979999</v>
      </c>
      <c r="AB6" s="314">
        <f>+AB5-I10</f>
        <v>545138.14740000013</v>
      </c>
      <c r="AC6" s="314">
        <f>+AC5-L10</f>
        <v>2085848.1473999997</v>
      </c>
    </row>
    <row r="7" spans="1:206" s="314" customFormat="1" ht="15" customHeight="1">
      <c r="A7" s="544"/>
      <c r="B7" s="538"/>
      <c r="C7" s="538"/>
      <c r="D7" s="538"/>
      <c r="E7" s="536" t="s">
        <v>99</v>
      </c>
      <c r="F7" s="536" t="s">
        <v>476</v>
      </c>
      <c r="G7" s="536" t="s">
        <v>474</v>
      </c>
      <c r="H7" s="536" t="s">
        <v>477</v>
      </c>
      <c r="I7" s="536" t="s">
        <v>99</v>
      </c>
      <c r="J7" s="536" t="s">
        <v>476</v>
      </c>
      <c r="K7" s="536" t="s">
        <v>474</v>
      </c>
      <c r="L7" s="536" t="s">
        <v>477</v>
      </c>
      <c r="M7" s="536" t="s">
        <v>99</v>
      </c>
      <c r="N7" s="536" t="s">
        <v>476</v>
      </c>
      <c r="O7" s="536" t="s">
        <v>474</v>
      </c>
      <c r="P7" s="536" t="s">
        <v>477</v>
      </c>
      <c r="Q7" s="536"/>
      <c r="R7" s="536"/>
      <c r="S7" s="536"/>
      <c r="T7" s="536" t="s">
        <v>478</v>
      </c>
      <c r="U7" s="536" t="s">
        <v>479</v>
      </c>
      <c r="V7" s="536" t="s">
        <v>480</v>
      </c>
      <c r="W7" s="536" t="s">
        <v>481</v>
      </c>
      <c r="X7" s="538"/>
      <c r="AB7" s="314">
        <f>44+36</f>
        <v>80</v>
      </c>
    </row>
    <row r="8" spans="1:206" s="314" customFormat="1" ht="111.75" customHeight="1">
      <c r="A8" s="544"/>
      <c r="B8" s="538"/>
      <c r="C8" s="538"/>
      <c r="D8" s="538"/>
      <c r="E8" s="536"/>
      <c r="F8" s="536"/>
      <c r="G8" s="536"/>
      <c r="H8" s="536"/>
      <c r="I8" s="536"/>
      <c r="J8" s="536"/>
      <c r="K8" s="536"/>
      <c r="L8" s="536"/>
      <c r="M8" s="536"/>
      <c r="N8" s="536"/>
      <c r="O8" s="536"/>
      <c r="P8" s="536"/>
      <c r="Q8" s="536"/>
      <c r="R8" s="536"/>
      <c r="S8" s="536"/>
      <c r="T8" s="536"/>
      <c r="U8" s="536"/>
      <c r="V8" s="536"/>
      <c r="W8" s="536"/>
      <c r="X8" s="538"/>
    </row>
    <row r="9" spans="1:206" s="314" customFormat="1" ht="14.25">
      <c r="A9" s="315"/>
      <c r="B9" s="316" t="s">
        <v>718</v>
      </c>
      <c r="C9" s="316"/>
      <c r="D9" s="316"/>
      <c r="E9" s="317">
        <f>E10+E44+E158</f>
        <v>31768099.473576903</v>
      </c>
      <c r="F9" s="317">
        <f t="shared" ref="F9:W9" si="0">F10+F44+F158</f>
        <v>6357395.4305769</v>
      </c>
      <c r="G9" s="317">
        <f t="shared" si="0"/>
        <v>13642571.285</v>
      </c>
      <c r="H9" s="317">
        <f t="shared" si="0"/>
        <v>9832266.2681731731</v>
      </c>
      <c r="I9" s="317">
        <f t="shared" si="0"/>
        <v>4377052.0789999999</v>
      </c>
      <c r="J9" s="317">
        <f t="shared" si="0"/>
        <v>0</v>
      </c>
      <c r="K9" s="317">
        <f t="shared" si="0"/>
        <v>735482</v>
      </c>
      <c r="L9" s="317">
        <f t="shared" si="0"/>
        <v>509611.07900000003</v>
      </c>
      <c r="M9" s="317">
        <f t="shared" si="0"/>
        <v>9831385.5783181805</v>
      </c>
      <c r="N9" s="317">
        <f t="shared" si="0"/>
        <v>2112147.92869518</v>
      </c>
      <c r="O9" s="317">
        <f t="shared" si="0"/>
        <v>4903371.485867152</v>
      </c>
      <c r="P9" s="317">
        <f t="shared" si="0"/>
        <v>735546.52182802802</v>
      </c>
      <c r="Q9" s="317">
        <f t="shared" si="0"/>
        <v>5303538</v>
      </c>
      <c r="R9" s="317">
        <f t="shared" si="0"/>
        <v>1421070</v>
      </c>
      <c r="S9" s="317">
        <f t="shared" si="0"/>
        <v>699353</v>
      </c>
      <c r="T9" s="317">
        <f t="shared" si="0"/>
        <v>856251</v>
      </c>
      <c r="U9" s="317">
        <f t="shared" si="0"/>
        <v>1515000</v>
      </c>
      <c r="V9" s="317">
        <f t="shared" si="0"/>
        <v>659563.33333333326</v>
      </c>
      <c r="W9" s="317">
        <f t="shared" si="0"/>
        <v>152301</v>
      </c>
      <c r="X9" s="318"/>
    </row>
    <row r="10" spans="1:206" s="314" customFormat="1" ht="14.25">
      <c r="A10" s="319" t="s">
        <v>482</v>
      </c>
      <c r="B10" s="320" t="s">
        <v>483</v>
      </c>
      <c r="C10" s="321"/>
      <c r="D10" s="321"/>
      <c r="E10" s="322">
        <f>E11+E30+E34+E36+E38+E39+E40+E41+E42+E43</f>
        <v>10767802.541000001</v>
      </c>
      <c r="F10" s="322">
        <f t="shared" ref="F10:W10" si="1">F11+F30+F34+F36+F38+F39+F40+F41+F42+F43</f>
        <v>0</v>
      </c>
      <c r="G10" s="322">
        <f t="shared" si="1"/>
        <v>0</v>
      </c>
      <c r="H10" s="322">
        <f t="shared" si="1"/>
        <v>7497832.5410000002</v>
      </c>
      <c r="I10" s="322">
        <f t="shared" si="1"/>
        <v>2539470.0789999999</v>
      </c>
      <c r="J10" s="322">
        <f t="shared" si="1"/>
        <v>0</v>
      </c>
      <c r="K10" s="322">
        <f t="shared" si="1"/>
        <v>0</v>
      </c>
      <c r="L10" s="322">
        <f t="shared" si="1"/>
        <v>509611.07900000003</v>
      </c>
      <c r="M10" s="322">
        <f t="shared" si="1"/>
        <v>2539470.0789999999</v>
      </c>
      <c r="N10" s="322">
        <f t="shared" si="1"/>
        <v>0</v>
      </c>
      <c r="O10" s="322">
        <f t="shared" si="1"/>
        <v>0</v>
      </c>
      <c r="P10" s="322">
        <f t="shared" si="1"/>
        <v>509611.07900000003</v>
      </c>
      <c r="Q10" s="322">
        <f>Q11+Q30+Q34+Q36+Q38+Q39+Q40+Q41+Q42+Q43</f>
        <v>3183115</v>
      </c>
      <c r="R10" s="322">
        <f t="shared" si="1"/>
        <v>0</v>
      </c>
      <c r="S10" s="322">
        <f t="shared" si="1"/>
        <v>0</v>
      </c>
      <c r="T10" s="322">
        <f t="shared" si="1"/>
        <v>856251</v>
      </c>
      <c r="U10" s="322">
        <f t="shared" si="1"/>
        <v>1515000</v>
      </c>
      <c r="V10" s="322">
        <f t="shared" si="1"/>
        <v>659563</v>
      </c>
      <c r="W10" s="322">
        <f t="shared" si="1"/>
        <v>152301</v>
      </c>
      <c r="X10" s="323"/>
      <c r="Z10" s="314" t="e">
        <f>+#REF!+'[5]2'!G7</f>
        <v>#REF!</v>
      </c>
    </row>
    <row r="11" spans="1:206" s="330" customFormat="1" ht="14.25">
      <c r="A11" s="319" t="s">
        <v>3</v>
      </c>
      <c r="B11" s="324" t="s">
        <v>484</v>
      </c>
      <c r="C11" s="325"/>
      <c r="D11" s="326"/>
      <c r="E11" s="327">
        <v>122721.947</v>
      </c>
      <c r="F11" s="327"/>
      <c r="G11" s="327"/>
      <c r="H11" s="327">
        <v>117721.947</v>
      </c>
      <c r="I11" s="327">
        <v>12348.85</v>
      </c>
      <c r="J11" s="327"/>
      <c r="K11" s="327"/>
      <c r="L11" s="327">
        <v>12348.85</v>
      </c>
      <c r="M11" s="328">
        <v>12348.85</v>
      </c>
      <c r="N11" s="327"/>
      <c r="O11" s="327"/>
      <c r="P11" s="327">
        <v>12348.85</v>
      </c>
      <c r="Q11" s="327">
        <v>42500</v>
      </c>
      <c r="R11" s="327"/>
      <c r="S11" s="327"/>
      <c r="T11" s="327">
        <v>42500</v>
      </c>
      <c r="U11" s="327"/>
      <c r="V11" s="327"/>
      <c r="W11" s="327"/>
      <c r="X11" s="329"/>
    </row>
    <row r="12" spans="1:206" s="337" customFormat="1">
      <c r="A12" s="331" t="s">
        <v>485</v>
      </c>
      <c r="B12" s="332" t="s">
        <v>486</v>
      </c>
      <c r="C12" s="333"/>
      <c r="D12" s="334"/>
      <c r="E12" s="322">
        <v>78679.278000000006</v>
      </c>
      <c r="F12" s="322"/>
      <c r="G12" s="322"/>
      <c r="H12" s="322">
        <v>78679.278000000006</v>
      </c>
      <c r="I12" s="322">
        <v>12348.85</v>
      </c>
      <c r="J12" s="322"/>
      <c r="K12" s="322"/>
      <c r="L12" s="322">
        <v>12348.85</v>
      </c>
      <c r="M12" s="328">
        <v>12348.85</v>
      </c>
      <c r="N12" s="322"/>
      <c r="O12" s="322"/>
      <c r="P12" s="322">
        <v>12348.85</v>
      </c>
      <c r="Q12" s="322">
        <v>37800</v>
      </c>
      <c r="R12" s="322"/>
      <c r="S12" s="322"/>
      <c r="T12" s="322">
        <v>37800</v>
      </c>
      <c r="U12" s="322"/>
      <c r="V12" s="322"/>
      <c r="W12" s="322"/>
      <c r="X12" s="335"/>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c r="BE12" s="336"/>
      <c r="BF12" s="336"/>
      <c r="BG12" s="336"/>
      <c r="BH12" s="336"/>
      <c r="BI12" s="336"/>
      <c r="BJ12" s="336"/>
      <c r="BK12" s="336"/>
      <c r="BL12" s="336"/>
      <c r="BM12" s="336"/>
      <c r="BN12" s="336"/>
      <c r="BO12" s="336"/>
      <c r="BP12" s="336"/>
      <c r="BQ12" s="336"/>
      <c r="BR12" s="336"/>
      <c r="BS12" s="336"/>
      <c r="BT12" s="336"/>
      <c r="BU12" s="336"/>
      <c r="BV12" s="336"/>
      <c r="BW12" s="336"/>
      <c r="BX12" s="336"/>
      <c r="BY12" s="336"/>
      <c r="BZ12" s="336"/>
      <c r="CA12" s="336"/>
      <c r="CB12" s="336"/>
      <c r="CC12" s="336"/>
      <c r="CD12" s="336"/>
      <c r="CE12" s="336"/>
      <c r="CF12" s="336"/>
      <c r="CG12" s="336"/>
      <c r="CH12" s="336"/>
      <c r="CI12" s="336"/>
      <c r="CJ12" s="336"/>
      <c r="CK12" s="336"/>
      <c r="CL12" s="336"/>
      <c r="CM12" s="336"/>
      <c r="CN12" s="336"/>
      <c r="CO12" s="336"/>
      <c r="CP12" s="336"/>
      <c r="CQ12" s="336"/>
      <c r="CR12" s="336"/>
      <c r="CS12" s="336"/>
      <c r="CT12" s="336"/>
      <c r="CU12" s="336"/>
      <c r="CV12" s="336"/>
      <c r="CW12" s="336"/>
      <c r="CX12" s="336"/>
      <c r="CY12" s="336"/>
      <c r="CZ12" s="336"/>
      <c r="DA12" s="336"/>
      <c r="DB12" s="336"/>
      <c r="DC12" s="336"/>
      <c r="DD12" s="336"/>
      <c r="DE12" s="336"/>
      <c r="DF12" s="336"/>
      <c r="DG12" s="336"/>
      <c r="DH12" s="336"/>
      <c r="DI12" s="336"/>
      <c r="DJ12" s="336"/>
      <c r="DK12" s="336"/>
      <c r="DL12" s="336"/>
      <c r="DM12" s="336"/>
      <c r="DN12" s="336"/>
      <c r="DO12" s="336"/>
      <c r="DP12" s="336"/>
      <c r="DQ12" s="336"/>
      <c r="DR12" s="336"/>
      <c r="DS12" s="336"/>
      <c r="DT12" s="336"/>
      <c r="DU12" s="336"/>
      <c r="DV12" s="336"/>
      <c r="DW12" s="336"/>
      <c r="DX12" s="336"/>
      <c r="DY12" s="336"/>
      <c r="DZ12" s="336"/>
      <c r="EA12" s="336"/>
      <c r="EB12" s="336"/>
      <c r="EC12" s="336"/>
      <c r="ED12" s="336"/>
      <c r="EE12" s="336"/>
      <c r="EF12" s="336"/>
      <c r="EG12" s="336"/>
      <c r="EH12" s="336"/>
      <c r="EI12" s="336"/>
      <c r="EJ12" s="336"/>
      <c r="EK12" s="336"/>
      <c r="EL12" s="336"/>
      <c r="EM12" s="336"/>
      <c r="EN12" s="336"/>
      <c r="EO12" s="336"/>
      <c r="EP12" s="336"/>
      <c r="EQ12" s="336"/>
      <c r="ER12" s="336"/>
      <c r="ES12" s="336"/>
      <c r="ET12" s="336"/>
      <c r="EU12" s="336"/>
      <c r="EV12" s="336"/>
      <c r="EW12" s="336"/>
      <c r="EX12" s="336"/>
      <c r="EY12" s="336"/>
      <c r="EZ12" s="336"/>
      <c r="FA12" s="336"/>
      <c r="FB12" s="336"/>
      <c r="FC12" s="336"/>
      <c r="FD12" s="336"/>
      <c r="FE12" s="336"/>
      <c r="FF12" s="336"/>
      <c r="FG12" s="336"/>
      <c r="FH12" s="336"/>
      <c r="FI12" s="336"/>
      <c r="FJ12" s="336"/>
      <c r="FK12" s="336"/>
      <c r="FL12" s="336"/>
      <c r="FM12" s="336"/>
      <c r="FN12" s="336"/>
      <c r="FO12" s="336"/>
      <c r="FP12" s="336"/>
      <c r="FQ12" s="336"/>
      <c r="FR12" s="336"/>
      <c r="FS12" s="336"/>
      <c r="FT12" s="336"/>
      <c r="FU12" s="336"/>
      <c r="FV12" s="336"/>
      <c r="FW12" s="336"/>
      <c r="FX12" s="336"/>
      <c r="FY12" s="336"/>
      <c r="FZ12" s="336"/>
      <c r="GA12" s="336"/>
      <c r="GB12" s="336"/>
      <c r="GC12" s="336"/>
      <c r="GD12" s="336"/>
      <c r="GE12" s="336"/>
      <c r="GF12" s="336"/>
      <c r="GG12" s="336"/>
      <c r="GH12" s="336"/>
      <c r="GI12" s="336"/>
      <c r="GJ12" s="336"/>
      <c r="GK12" s="336"/>
      <c r="GL12" s="336"/>
      <c r="GM12" s="336"/>
      <c r="GN12" s="336"/>
      <c r="GO12" s="336"/>
      <c r="GP12" s="336"/>
      <c r="GQ12" s="336"/>
      <c r="GR12" s="336"/>
      <c r="GS12" s="336"/>
      <c r="GT12" s="336"/>
      <c r="GU12" s="336"/>
      <c r="GV12" s="336"/>
      <c r="GW12" s="336"/>
      <c r="GX12" s="336"/>
    </row>
    <row r="13" spans="1:206" s="337" customFormat="1" ht="45">
      <c r="A13" s="338">
        <v>1</v>
      </c>
      <c r="B13" s="339" t="s">
        <v>487</v>
      </c>
      <c r="C13" s="340" t="s">
        <v>175</v>
      </c>
      <c r="D13" s="341" t="s">
        <v>488</v>
      </c>
      <c r="E13" s="322">
        <v>49000</v>
      </c>
      <c r="F13" s="322"/>
      <c r="G13" s="322"/>
      <c r="H13" s="322">
        <v>49000</v>
      </c>
      <c r="I13" s="322">
        <v>498.85</v>
      </c>
      <c r="J13" s="322"/>
      <c r="K13" s="322"/>
      <c r="L13" s="322">
        <v>498.85</v>
      </c>
      <c r="M13" s="342">
        <v>498.85</v>
      </c>
      <c r="N13" s="322"/>
      <c r="O13" s="322"/>
      <c r="P13" s="322">
        <v>498.85</v>
      </c>
      <c r="Q13" s="322">
        <v>30000</v>
      </c>
      <c r="R13" s="322"/>
      <c r="S13" s="322"/>
      <c r="T13" s="322">
        <v>30000</v>
      </c>
      <c r="U13" s="322"/>
      <c r="V13" s="322"/>
      <c r="W13" s="322"/>
      <c r="X13" s="335"/>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c r="BE13" s="336"/>
      <c r="BF13" s="336"/>
      <c r="BG13" s="336"/>
      <c r="BH13" s="336"/>
      <c r="BI13" s="336"/>
      <c r="BJ13" s="336"/>
      <c r="BK13" s="336"/>
      <c r="BL13" s="336"/>
      <c r="BM13" s="336"/>
      <c r="BN13" s="336"/>
      <c r="BO13" s="336"/>
      <c r="BP13" s="336"/>
      <c r="BQ13" s="336"/>
      <c r="BR13" s="336"/>
      <c r="BS13" s="336"/>
      <c r="BT13" s="336"/>
      <c r="BU13" s="336"/>
      <c r="BV13" s="336"/>
      <c r="BW13" s="336"/>
      <c r="BX13" s="336"/>
      <c r="BY13" s="336"/>
      <c r="BZ13" s="336"/>
      <c r="CA13" s="336"/>
      <c r="CB13" s="336"/>
      <c r="CC13" s="336"/>
      <c r="CD13" s="336"/>
      <c r="CE13" s="336"/>
      <c r="CF13" s="336"/>
      <c r="CG13" s="336"/>
      <c r="CH13" s="336"/>
      <c r="CI13" s="336"/>
      <c r="CJ13" s="336"/>
      <c r="CK13" s="336"/>
      <c r="CL13" s="336"/>
      <c r="CM13" s="336"/>
      <c r="CN13" s="336"/>
      <c r="CO13" s="336"/>
      <c r="CP13" s="336"/>
      <c r="CQ13" s="336"/>
      <c r="CR13" s="336"/>
      <c r="CS13" s="336"/>
      <c r="CT13" s="336"/>
      <c r="CU13" s="336"/>
      <c r="CV13" s="336"/>
      <c r="CW13" s="336"/>
      <c r="CX13" s="336"/>
      <c r="CY13" s="336"/>
      <c r="CZ13" s="336"/>
      <c r="DA13" s="336"/>
      <c r="DB13" s="336"/>
      <c r="DC13" s="336"/>
      <c r="DD13" s="336"/>
      <c r="DE13" s="336"/>
      <c r="DF13" s="336"/>
      <c r="DG13" s="336"/>
      <c r="DH13" s="336"/>
      <c r="DI13" s="336"/>
      <c r="DJ13" s="336"/>
      <c r="DK13" s="336"/>
      <c r="DL13" s="336"/>
      <c r="DM13" s="336"/>
      <c r="DN13" s="336"/>
      <c r="DO13" s="336"/>
      <c r="DP13" s="336"/>
      <c r="DQ13" s="336"/>
      <c r="DR13" s="336"/>
      <c r="DS13" s="336"/>
      <c r="DT13" s="336"/>
      <c r="DU13" s="336"/>
      <c r="DV13" s="336"/>
      <c r="DW13" s="336"/>
      <c r="DX13" s="336"/>
      <c r="DY13" s="336"/>
      <c r="DZ13" s="336"/>
      <c r="EA13" s="336"/>
      <c r="EB13" s="336"/>
      <c r="EC13" s="336"/>
      <c r="ED13" s="336"/>
      <c r="EE13" s="336"/>
      <c r="EF13" s="336"/>
      <c r="EG13" s="336"/>
      <c r="EH13" s="336"/>
      <c r="EI13" s="336"/>
      <c r="EJ13" s="336"/>
      <c r="EK13" s="336"/>
      <c r="EL13" s="336"/>
      <c r="EM13" s="336"/>
      <c r="EN13" s="336"/>
      <c r="EO13" s="336"/>
      <c r="EP13" s="336"/>
      <c r="EQ13" s="336"/>
      <c r="ER13" s="336"/>
      <c r="ES13" s="336"/>
      <c r="ET13" s="336"/>
      <c r="EU13" s="336"/>
      <c r="EV13" s="336"/>
      <c r="EW13" s="336"/>
      <c r="EX13" s="336"/>
      <c r="EY13" s="336"/>
      <c r="EZ13" s="336"/>
      <c r="FA13" s="336"/>
      <c r="FB13" s="336"/>
      <c r="FC13" s="336"/>
      <c r="FD13" s="336"/>
      <c r="FE13" s="336"/>
      <c r="FF13" s="336"/>
      <c r="FG13" s="336"/>
      <c r="FH13" s="336"/>
      <c r="FI13" s="336"/>
      <c r="FJ13" s="336"/>
      <c r="FK13" s="336"/>
      <c r="FL13" s="336"/>
      <c r="FM13" s="336"/>
      <c r="FN13" s="336"/>
      <c r="FO13" s="336"/>
      <c r="FP13" s="336"/>
      <c r="FQ13" s="336"/>
      <c r="FR13" s="336"/>
      <c r="FS13" s="336"/>
      <c r="FT13" s="336"/>
      <c r="FU13" s="336"/>
      <c r="FV13" s="336"/>
      <c r="FW13" s="336"/>
      <c r="FX13" s="336"/>
      <c r="FY13" s="336"/>
      <c r="FZ13" s="336"/>
      <c r="GA13" s="336"/>
      <c r="GB13" s="336"/>
      <c r="GC13" s="336"/>
      <c r="GD13" s="336"/>
      <c r="GE13" s="336"/>
      <c r="GF13" s="336"/>
      <c r="GG13" s="336"/>
      <c r="GH13" s="336"/>
      <c r="GI13" s="336"/>
      <c r="GJ13" s="336"/>
      <c r="GK13" s="336"/>
      <c r="GL13" s="336"/>
      <c r="GM13" s="336"/>
      <c r="GN13" s="336"/>
      <c r="GO13" s="336"/>
      <c r="GP13" s="336"/>
      <c r="GQ13" s="336"/>
      <c r="GR13" s="336"/>
      <c r="GS13" s="336"/>
      <c r="GT13" s="336"/>
      <c r="GU13" s="336"/>
      <c r="GV13" s="336"/>
      <c r="GW13" s="336"/>
      <c r="GX13" s="336"/>
    </row>
    <row r="14" spans="1:206" s="337" customFormat="1" ht="60">
      <c r="A14" s="338">
        <v>2</v>
      </c>
      <c r="B14" s="398" t="s">
        <v>489</v>
      </c>
      <c r="C14" s="343" t="s">
        <v>164</v>
      </c>
      <c r="D14" s="399" t="s">
        <v>490</v>
      </c>
      <c r="E14" s="344">
        <v>495.24299999999999</v>
      </c>
      <c r="F14" s="344"/>
      <c r="G14" s="344"/>
      <c r="H14" s="344">
        <v>495.24299999999999</v>
      </c>
      <c r="I14" s="344">
        <v>100</v>
      </c>
      <c r="J14" s="344"/>
      <c r="K14" s="344"/>
      <c r="L14" s="344">
        <v>100</v>
      </c>
      <c r="M14" s="447">
        <v>100</v>
      </c>
      <c r="N14" s="344"/>
      <c r="O14" s="344"/>
      <c r="P14" s="344">
        <v>100</v>
      </c>
      <c r="Q14" s="344">
        <v>200</v>
      </c>
      <c r="R14" s="344"/>
      <c r="S14" s="344"/>
      <c r="T14" s="344">
        <v>200</v>
      </c>
      <c r="U14" s="344"/>
      <c r="V14" s="344"/>
      <c r="W14" s="344"/>
      <c r="X14" s="345"/>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row>
    <row r="15" spans="1:206" s="337" customFormat="1" ht="60">
      <c r="A15" s="338">
        <v>3</v>
      </c>
      <c r="B15" s="398" t="s">
        <v>491</v>
      </c>
      <c r="C15" s="343" t="s">
        <v>164</v>
      </c>
      <c r="D15" s="399" t="s">
        <v>492</v>
      </c>
      <c r="E15" s="347">
        <v>5289.3159999999998</v>
      </c>
      <c r="F15" s="347"/>
      <c r="G15" s="347"/>
      <c r="H15" s="347">
        <v>5289.3159999999998</v>
      </c>
      <c r="I15" s="344">
        <v>800</v>
      </c>
      <c r="J15" s="344"/>
      <c r="K15" s="344"/>
      <c r="L15" s="344">
        <v>800</v>
      </c>
      <c r="M15" s="447">
        <v>800</v>
      </c>
      <c r="N15" s="344"/>
      <c r="O15" s="344"/>
      <c r="P15" s="344">
        <v>800</v>
      </c>
      <c r="Q15" s="344">
        <v>2400</v>
      </c>
      <c r="R15" s="344"/>
      <c r="S15" s="344"/>
      <c r="T15" s="344">
        <v>2400</v>
      </c>
      <c r="U15" s="344"/>
      <c r="V15" s="344"/>
      <c r="W15" s="344"/>
      <c r="X15" s="345"/>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row>
    <row r="16" spans="1:206" s="337" customFormat="1" ht="45">
      <c r="A16" s="338">
        <v>4</v>
      </c>
      <c r="B16" s="398" t="s">
        <v>493</v>
      </c>
      <c r="C16" s="343" t="s">
        <v>494</v>
      </c>
      <c r="D16" s="399" t="s">
        <v>495</v>
      </c>
      <c r="E16" s="322">
        <v>2629.84</v>
      </c>
      <c r="F16" s="322"/>
      <c r="G16" s="322"/>
      <c r="H16" s="322">
        <v>2629.84</v>
      </c>
      <c r="I16" s="322">
        <v>1500</v>
      </c>
      <c r="J16" s="322"/>
      <c r="K16" s="322"/>
      <c r="L16" s="322">
        <v>1500</v>
      </c>
      <c r="M16" s="447">
        <v>1500</v>
      </c>
      <c r="N16" s="322"/>
      <c r="O16" s="322"/>
      <c r="P16" s="322">
        <v>1500</v>
      </c>
      <c r="Q16" s="322">
        <v>300</v>
      </c>
      <c r="R16" s="322"/>
      <c r="S16" s="322"/>
      <c r="T16" s="322">
        <v>300</v>
      </c>
      <c r="U16" s="322"/>
      <c r="V16" s="322"/>
      <c r="W16" s="322"/>
      <c r="X16" s="335"/>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6"/>
      <c r="CU16" s="336"/>
      <c r="CV16" s="336"/>
      <c r="CW16" s="336"/>
      <c r="CX16" s="336"/>
      <c r="CY16" s="336"/>
      <c r="CZ16" s="336"/>
      <c r="DA16" s="336"/>
      <c r="DB16" s="336"/>
      <c r="DC16" s="336"/>
      <c r="DD16" s="336"/>
      <c r="DE16" s="336"/>
      <c r="DF16" s="336"/>
      <c r="DG16" s="336"/>
      <c r="DH16" s="336"/>
      <c r="DI16" s="336"/>
      <c r="DJ16" s="336"/>
      <c r="DK16" s="336"/>
      <c r="DL16" s="336"/>
      <c r="DM16" s="336"/>
      <c r="DN16" s="336"/>
      <c r="DO16" s="336"/>
      <c r="DP16" s="336"/>
      <c r="DQ16" s="336"/>
      <c r="DR16" s="336"/>
      <c r="DS16" s="336"/>
      <c r="DT16" s="336"/>
      <c r="DU16" s="336"/>
      <c r="DV16" s="336"/>
      <c r="DW16" s="336"/>
      <c r="DX16" s="336"/>
      <c r="DY16" s="336"/>
      <c r="DZ16" s="336"/>
      <c r="EA16" s="336"/>
      <c r="EB16" s="336"/>
      <c r="EC16" s="336"/>
      <c r="ED16" s="336"/>
      <c r="EE16" s="336"/>
      <c r="EF16" s="336"/>
      <c r="EG16" s="336"/>
      <c r="EH16" s="336"/>
      <c r="EI16" s="336"/>
      <c r="EJ16" s="336"/>
      <c r="EK16" s="336"/>
      <c r="EL16" s="336"/>
      <c r="EM16" s="336"/>
      <c r="EN16" s="336"/>
      <c r="EO16" s="336"/>
      <c r="EP16" s="336"/>
      <c r="EQ16" s="336"/>
      <c r="ER16" s="336"/>
      <c r="ES16" s="336"/>
      <c r="ET16" s="336"/>
      <c r="EU16" s="336"/>
      <c r="EV16" s="336"/>
      <c r="EW16" s="336"/>
      <c r="EX16" s="336"/>
      <c r="EY16" s="336"/>
      <c r="EZ16" s="336"/>
      <c r="FA16" s="336"/>
      <c r="FB16" s="336"/>
      <c r="FC16" s="336"/>
      <c r="FD16" s="336"/>
      <c r="FE16" s="336"/>
      <c r="FF16" s="336"/>
      <c r="FG16" s="336"/>
      <c r="FH16" s="336"/>
      <c r="FI16" s="336"/>
      <c r="FJ16" s="336"/>
      <c r="FK16" s="336"/>
      <c r="FL16" s="336"/>
      <c r="FM16" s="336"/>
      <c r="FN16" s="336"/>
      <c r="FO16" s="336"/>
      <c r="FP16" s="336"/>
      <c r="FQ16" s="336"/>
      <c r="FR16" s="336"/>
      <c r="FS16" s="336"/>
      <c r="FT16" s="336"/>
      <c r="FU16" s="336"/>
      <c r="FV16" s="336"/>
      <c r="FW16" s="336"/>
      <c r="FX16" s="336"/>
      <c r="FY16" s="336"/>
      <c r="FZ16" s="336"/>
      <c r="GA16" s="336"/>
      <c r="GB16" s="336"/>
      <c r="GC16" s="336"/>
      <c r="GD16" s="336"/>
      <c r="GE16" s="336"/>
      <c r="GF16" s="336"/>
      <c r="GG16" s="336"/>
      <c r="GH16" s="336"/>
      <c r="GI16" s="336"/>
      <c r="GJ16" s="336"/>
      <c r="GK16" s="336"/>
      <c r="GL16" s="336"/>
      <c r="GM16" s="336"/>
      <c r="GN16" s="336"/>
      <c r="GO16" s="336"/>
      <c r="GP16" s="336"/>
      <c r="GQ16" s="336"/>
      <c r="GR16" s="336"/>
      <c r="GS16" s="336"/>
      <c r="GT16" s="336"/>
      <c r="GU16" s="336"/>
      <c r="GV16" s="336"/>
      <c r="GW16" s="336"/>
      <c r="GX16" s="336"/>
    </row>
    <row r="17" spans="1:188" s="337" customFormat="1" ht="60">
      <c r="A17" s="338">
        <v>5</v>
      </c>
      <c r="B17" s="398" t="s">
        <v>496</v>
      </c>
      <c r="C17" s="343" t="s">
        <v>494</v>
      </c>
      <c r="D17" s="399" t="s">
        <v>497</v>
      </c>
      <c r="E17" s="344">
        <v>4347.2809999999999</v>
      </c>
      <c r="F17" s="344"/>
      <c r="G17" s="344"/>
      <c r="H17" s="344">
        <v>4347.2809999999999</v>
      </c>
      <c r="I17" s="344">
        <v>2600</v>
      </c>
      <c r="J17" s="344"/>
      <c r="K17" s="344"/>
      <c r="L17" s="344">
        <v>2600</v>
      </c>
      <c r="M17" s="447">
        <v>2600</v>
      </c>
      <c r="N17" s="344"/>
      <c r="O17" s="344"/>
      <c r="P17" s="344">
        <v>2600</v>
      </c>
      <c r="Q17" s="344">
        <v>600</v>
      </c>
      <c r="R17" s="344"/>
      <c r="S17" s="344"/>
      <c r="T17" s="344">
        <v>600</v>
      </c>
      <c r="U17" s="344"/>
      <c r="V17" s="344"/>
      <c r="W17" s="344"/>
      <c r="X17" s="345"/>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row>
    <row r="18" spans="1:188" s="337" customFormat="1" ht="60">
      <c r="A18" s="338">
        <v>6</v>
      </c>
      <c r="B18" s="398" t="s">
        <v>498</v>
      </c>
      <c r="C18" s="343" t="s">
        <v>494</v>
      </c>
      <c r="D18" s="399" t="s">
        <v>499</v>
      </c>
      <c r="E18" s="344">
        <v>3825.3220000000001</v>
      </c>
      <c r="F18" s="344"/>
      <c r="G18" s="344"/>
      <c r="H18" s="344">
        <v>3825.3220000000001</v>
      </c>
      <c r="I18" s="344">
        <v>2200</v>
      </c>
      <c r="J18" s="344"/>
      <c r="K18" s="344"/>
      <c r="L18" s="344">
        <v>2200</v>
      </c>
      <c r="M18" s="447">
        <v>2200</v>
      </c>
      <c r="N18" s="344"/>
      <c r="O18" s="344"/>
      <c r="P18" s="344">
        <v>2200</v>
      </c>
      <c r="Q18" s="344">
        <v>500</v>
      </c>
      <c r="R18" s="344"/>
      <c r="S18" s="344"/>
      <c r="T18" s="344">
        <v>500</v>
      </c>
      <c r="U18" s="344"/>
      <c r="V18" s="344"/>
      <c r="W18" s="344"/>
      <c r="X18" s="345"/>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row>
    <row r="19" spans="1:188" s="337" customFormat="1" ht="60">
      <c r="A19" s="338">
        <v>7</v>
      </c>
      <c r="B19" s="398" t="s">
        <v>500</v>
      </c>
      <c r="C19" s="343" t="s">
        <v>494</v>
      </c>
      <c r="D19" s="399" t="s">
        <v>501</v>
      </c>
      <c r="E19" s="344">
        <v>2348.0880000000002</v>
      </c>
      <c r="F19" s="344"/>
      <c r="G19" s="344"/>
      <c r="H19" s="344">
        <v>2348.0880000000002</v>
      </c>
      <c r="I19" s="344">
        <v>1400</v>
      </c>
      <c r="J19" s="344"/>
      <c r="K19" s="344"/>
      <c r="L19" s="344">
        <v>1400</v>
      </c>
      <c r="M19" s="447">
        <v>1400</v>
      </c>
      <c r="N19" s="344"/>
      <c r="O19" s="344"/>
      <c r="P19" s="344">
        <v>1400</v>
      </c>
      <c r="Q19" s="344">
        <v>200</v>
      </c>
      <c r="R19" s="344"/>
      <c r="S19" s="344"/>
      <c r="T19" s="344">
        <v>200</v>
      </c>
      <c r="U19" s="344"/>
      <c r="V19" s="344"/>
      <c r="W19" s="344"/>
      <c r="X19" s="345"/>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row>
    <row r="20" spans="1:188" s="337" customFormat="1" ht="45">
      <c r="A20" s="338">
        <v>8</v>
      </c>
      <c r="B20" s="398" t="s">
        <v>502</v>
      </c>
      <c r="C20" s="343" t="s">
        <v>494</v>
      </c>
      <c r="D20" s="399" t="s">
        <v>503</v>
      </c>
      <c r="E20" s="344">
        <v>2887.9949999999999</v>
      </c>
      <c r="F20" s="344"/>
      <c r="G20" s="344"/>
      <c r="H20" s="344">
        <v>2887.9949999999999</v>
      </c>
      <c r="I20" s="344">
        <v>1700</v>
      </c>
      <c r="J20" s="344"/>
      <c r="K20" s="344"/>
      <c r="L20" s="344">
        <v>1700</v>
      </c>
      <c r="M20" s="447">
        <v>1700</v>
      </c>
      <c r="N20" s="344"/>
      <c r="O20" s="344"/>
      <c r="P20" s="344">
        <v>1700</v>
      </c>
      <c r="Q20" s="344">
        <v>300</v>
      </c>
      <c r="R20" s="344"/>
      <c r="S20" s="344"/>
      <c r="T20" s="344">
        <v>300</v>
      </c>
      <c r="U20" s="344"/>
      <c r="V20" s="344"/>
      <c r="W20" s="344"/>
      <c r="X20" s="345"/>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row>
    <row r="21" spans="1:188" s="348" customFormat="1" ht="45">
      <c r="A21" s="338">
        <v>9</v>
      </c>
      <c r="B21" s="398" t="s">
        <v>504</v>
      </c>
      <c r="C21" s="343" t="s">
        <v>494</v>
      </c>
      <c r="D21" s="399" t="s">
        <v>505</v>
      </c>
      <c r="E21" s="322">
        <v>2709.2809999999999</v>
      </c>
      <c r="F21" s="322"/>
      <c r="G21" s="322"/>
      <c r="H21" s="322">
        <v>2709.2809999999999</v>
      </c>
      <c r="I21" s="322">
        <v>550</v>
      </c>
      <c r="J21" s="322"/>
      <c r="K21" s="322"/>
      <c r="L21" s="322">
        <v>550</v>
      </c>
      <c r="M21" s="447">
        <v>550</v>
      </c>
      <c r="N21" s="322"/>
      <c r="O21" s="322"/>
      <c r="P21" s="322">
        <v>550</v>
      </c>
      <c r="Q21" s="322">
        <v>1100</v>
      </c>
      <c r="R21" s="322"/>
      <c r="S21" s="322"/>
      <c r="T21" s="322">
        <v>1100</v>
      </c>
      <c r="U21" s="322"/>
      <c r="V21" s="322"/>
      <c r="W21" s="322"/>
      <c r="X21" s="335"/>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336"/>
      <c r="BZ21" s="336"/>
      <c r="CA21" s="336"/>
      <c r="CB21" s="336"/>
      <c r="CC21" s="336"/>
      <c r="CD21" s="336"/>
      <c r="CE21" s="336"/>
      <c r="CF21" s="336"/>
      <c r="CG21" s="336"/>
      <c r="CH21" s="336"/>
      <c r="CI21" s="336"/>
      <c r="CJ21" s="336"/>
      <c r="CK21" s="336"/>
      <c r="CL21" s="336"/>
      <c r="CM21" s="336"/>
      <c r="CN21" s="336"/>
      <c r="CO21" s="336"/>
      <c r="CP21" s="336"/>
      <c r="CQ21" s="336"/>
      <c r="CR21" s="336"/>
      <c r="CS21" s="336"/>
      <c r="CT21" s="336"/>
      <c r="CU21" s="336"/>
      <c r="CV21" s="336"/>
      <c r="CW21" s="336"/>
      <c r="CX21" s="336"/>
      <c r="CY21" s="336"/>
      <c r="CZ21" s="336"/>
      <c r="DA21" s="336"/>
      <c r="DB21" s="336"/>
      <c r="DC21" s="336"/>
      <c r="DD21" s="336"/>
      <c r="DE21" s="336"/>
      <c r="DF21" s="336"/>
      <c r="DG21" s="336"/>
      <c r="DH21" s="336"/>
      <c r="DI21" s="336"/>
      <c r="DJ21" s="336"/>
      <c r="DK21" s="336"/>
      <c r="DL21" s="336"/>
      <c r="DM21" s="336"/>
      <c r="DN21" s="336"/>
      <c r="DO21" s="336"/>
      <c r="DP21" s="336"/>
      <c r="DQ21" s="336"/>
      <c r="DR21" s="336"/>
      <c r="DS21" s="336"/>
      <c r="DT21" s="336"/>
      <c r="DU21" s="336"/>
      <c r="DV21" s="336"/>
      <c r="DW21" s="336"/>
      <c r="DX21" s="336"/>
      <c r="DY21" s="336"/>
      <c r="DZ21" s="336"/>
      <c r="EA21" s="336"/>
      <c r="EB21" s="336"/>
      <c r="EC21" s="336"/>
      <c r="ED21" s="336"/>
      <c r="EE21" s="336"/>
      <c r="EF21" s="336"/>
      <c r="EG21" s="336"/>
      <c r="EH21" s="336"/>
      <c r="EI21" s="336"/>
      <c r="EJ21" s="336"/>
      <c r="EK21" s="336"/>
      <c r="EL21" s="336"/>
      <c r="EM21" s="336"/>
      <c r="EN21" s="336"/>
      <c r="EO21" s="336"/>
      <c r="EP21" s="336"/>
      <c r="EQ21" s="336"/>
      <c r="ER21" s="336"/>
      <c r="ES21" s="336"/>
      <c r="ET21" s="336"/>
      <c r="EU21" s="336"/>
      <c r="EV21" s="336"/>
      <c r="EW21" s="336"/>
      <c r="EX21" s="336"/>
      <c r="EY21" s="336"/>
      <c r="EZ21" s="336"/>
      <c r="FA21" s="336"/>
      <c r="FB21" s="336"/>
      <c r="FC21" s="336"/>
      <c r="FD21" s="336"/>
      <c r="FE21" s="336"/>
      <c r="FF21" s="336"/>
      <c r="FG21" s="336"/>
      <c r="FH21" s="336"/>
      <c r="FI21" s="336"/>
      <c r="FJ21" s="336"/>
      <c r="FK21" s="336"/>
      <c r="FL21" s="336"/>
      <c r="FM21" s="336"/>
      <c r="FN21" s="336"/>
      <c r="FO21" s="336"/>
      <c r="FP21" s="336"/>
      <c r="FQ21" s="336"/>
      <c r="FR21" s="336"/>
      <c r="FS21" s="336"/>
      <c r="FT21" s="336"/>
      <c r="FU21" s="336"/>
      <c r="FV21" s="336"/>
      <c r="FW21" s="336"/>
      <c r="FX21" s="336"/>
      <c r="FY21" s="336"/>
      <c r="FZ21" s="336"/>
      <c r="GA21" s="336"/>
      <c r="GB21" s="336"/>
    </row>
    <row r="22" spans="1:188" s="348" customFormat="1" ht="60">
      <c r="A22" s="338">
        <v>10</v>
      </c>
      <c r="B22" s="398" t="s">
        <v>506</v>
      </c>
      <c r="C22" s="343" t="s">
        <v>494</v>
      </c>
      <c r="D22" s="399" t="s">
        <v>507</v>
      </c>
      <c r="E22" s="322">
        <v>2763.6210000000001</v>
      </c>
      <c r="F22" s="322"/>
      <c r="G22" s="322"/>
      <c r="H22" s="322">
        <v>2763.6210000000001</v>
      </c>
      <c r="I22" s="322">
        <v>550</v>
      </c>
      <c r="J22" s="322"/>
      <c r="K22" s="322"/>
      <c r="L22" s="322">
        <v>550</v>
      </c>
      <c r="M22" s="447">
        <v>550</v>
      </c>
      <c r="N22" s="322"/>
      <c r="O22" s="322"/>
      <c r="P22" s="322">
        <v>550</v>
      </c>
      <c r="Q22" s="322">
        <v>1100</v>
      </c>
      <c r="R22" s="322"/>
      <c r="S22" s="322"/>
      <c r="T22" s="322">
        <v>1100</v>
      </c>
      <c r="U22" s="322"/>
      <c r="V22" s="322"/>
      <c r="W22" s="322"/>
      <c r="X22" s="335"/>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6"/>
      <c r="DJ22" s="336"/>
      <c r="DK22" s="336"/>
      <c r="DL22" s="336"/>
      <c r="DM22" s="336"/>
      <c r="DN22" s="336"/>
      <c r="DO22" s="336"/>
      <c r="DP22" s="336"/>
      <c r="DQ22" s="336"/>
      <c r="DR22" s="336"/>
      <c r="DS22" s="336"/>
      <c r="DT22" s="336"/>
      <c r="DU22" s="336"/>
      <c r="DV22" s="336"/>
      <c r="DW22" s="336"/>
      <c r="DX22" s="336"/>
      <c r="DY22" s="336"/>
      <c r="DZ22" s="336"/>
      <c r="EA22" s="336"/>
      <c r="EB22" s="336"/>
      <c r="EC22" s="336"/>
      <c r="ED22" s="336"/>
      <c r="EE22" s="336"/>
      <c r="EF22" s="336"/>
      <c r="EG22" s="336"/>
      <c r="EH22" s="336"/>
      <c r="EI22" s="336"/>
      <c r="EJ22" s="336"/>
      <c r="EK22" s="336"/>
      <c r="EL22" s="336"/>
      <c r="EM22" s="336"/>
      <c r="EN22" s="336"/>
      <c r="EO22" s="336"/>
      <c r="EP22" s="336"/>
      <c r="EQ22" s="336"/>
      <c r="ER22" s="336"/>
      <c r="ES22" s="336"/>
      <c r="ET22" s="336"/>
      <c r="EU22" s="336"/>
      <c r="EV22" s="336"/>
      <c r="EW22" s="336"/>
      <c r="EX22" s="336"/>
      <c r="EY22" s="336"/>
      <c r="EZ22" s="336"/>
      <c r="FA22" s="336"/>
      <c r="FB22" s="336"/>
      <c r="FC22" s="336"/>
      <c r="FD22" s="336"/>
      <c r="FE22" s="336"/>
      <c r="FF22" s="336"/>
      <c r="FG22" s="336"/>
      <c r="FH22" s="336"/>
      <c r="FI22" s="336"/>
      <c r="FJ22" s="336"/>
      <c r="FK22" s="336"/>
      <c r="FL22" s="336"/>
      <c r="FM22" s="336"/>
      <c r="FN22" s="336"/>
      <c r="FO22" s="336"/>
      <c r="FP22" s="336"/>
      <c r="FQ22" s="336"/>
      <c r="FR22" s="336"/>
      <c r="FS22" s="336"/>
      <c r="FT22" s="336"/>
      <c r="FU22" s="336"/>
      <c r="FV22" s="336"/>
      <c r="FW22" s="336"/>
      <c r="FX22" s="336"/>
      <c r="FY22" s="336"/>
      <c r="FZ22" s="336"/>
      <c r="GA22" s="336"/>
      <c r="GB22" s="336"/>
    </row>
    <row r="23" spans="1:188" s="337" customFormat="1" ht="60">
      <c r="A23" s="338">
        <v>11</v>
      </c>
      <c r="B23" s="398" t="s">
        <v>508</v>
      </c>
      <c r="C23" s="340" t="s">
        <v>459</v>
      </c>
      <c r="D23" s="399" t="s">
        <v>509</v>
      </c>
      <c r="E23" s="344">
        <v>2383.2910000000002</v>
      </c>
      <c r="F23" s="344"/>
      <c r="G23" s="344"/>
      <c r="H23" s="344">
        <v>2383.2910000000002</v>
      </c>
      <c r="I23" s="344">
        <v>450</v>
      </c>
      <c r="J23" s="344"/>
      <c r="K23" s="344"/>
      <c r="L23" s="344">
        <v>450</v>
      </c>
      <c r="M23" s="447">
        <v>450</v>
      </c>
      <c r="N23" s="344"/>
      <c r="O23" s="344"/>
      <c r="P23" s="344">
        <v>450</v>
      </c>
      <c r="Q23" s="344">
        <v>1100</v>
      </c>
      <c r="R23" s="344"/>
      <c r="S23" s="344"/>
      <c r="T23" s="344">
        <v>1100</v>
      </c>
      <c r="U23" s="344"/>
      <c r="V23" s="344"/>
      <c r="W23" s="344"/>
      <c r="X23" s="345"/>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row>
    <row r="24" spans="1:188" s="337" customFormat="1">
      <c r="A24" s="319" t="s">
        <v>510</v>
      </c>
      <c r="B24" s="349" t="s">
        <v>511</v>
      </c>
      <c r="C24" s="350"/>
      <c r="D24" s="351"/>
      <c r="E24" s="344">
        <v>44042.668999999994</v>
      </c>
      <c r="F24" s="344"/>
      <c r="G24" s="344"/>
      <c r="H24" s="344">
        <v>39042.668999999994</v>
      </c>
      <c r="I24" s="344"/>
      <c r="J24" s="344"/>
      <c r="K24" s="344"/>
      <c r="L24" s="344"/>
      <c r="M24" s="352"/>
      <c r="N24" s="344"/>
      <c r="O24" s="344"/>
      <c r="P24" s="344"/>
      <c r="Q24" s="344">
        <v>4700</v>
      </c>
      <c r="R24" s="344"/>
      <c r="S24" s="344"/>
      <c r="T24" s="344">
        <v>4700</v>
      </c>
      <c r="U24" s="344"/>
      <c r="V24" s="344"/>
      <c r="W24" s="344"/>
      <c r="X24" s="345"/>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row>
    <row r="25" spans="1:188" s="348" customFormat="1" ht="45">
      <c r="A25" s="353">
        <v>1</v>
      </c>
      <c r="B25" s="339" t="s">
        <v>512</v>
      </c>
      <c r="C25" s="354" t="s">
        <v>459</v>
      </c>
      <c r="D25" s="341" t="s">
        <v>513</v>
      </c>
      <c r="E25" s="355">
        <v>3123.2750000000001</v>
      </c>
      <c r="F25" s="355"/>
      <c r="G25" s="355"/>
      <c r="H25" s="355">
        <v>3123.2750000000001</v>
      </c>
      <c r="I25" s="355"/>
      <c r="J25" s="355"/>
      <c r="K25" s="355"/>
      <c r="L25" s="355"/>
      <c r="M25" s="356"/>
      <c r="N25" s="355"/>
      <c r="O25" s="355"/>
      <c r="P25" s="355"/>
      <c r="Q25" s="355">
        <v>900</v>
      </c>
      <c r="R25" s="355"/>
      <c r="S25" s="355"/>
      <c r="T25" s="355">
        <v>900</v>
      </c>
      <c r="U25" s="355"/>
      <c r="V25" s="355"/>
      <c r="W25" s="355"/>
      <c r="X25" s="345"/>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336"/>
      <c r="DI25" s="336"/>
      <c r="DJ25" s="336"/>
      <c r="DK25" s="336"/>
      <c r="DL25" s="336"/>
      <c r="DM25" s="336"/>
      <c r="DN25" s="336"/>
      <c r="DO25" s="336"/>
      <c r="DP25" s="336"/>
      <c r="DQ25" s="336"/>
      <c r="DR25" s="336"/>
      <c r="DS25" s="336"/>
      <c r="DT25" s="336"/>
      <c r="DU25" s="336"/>
      <c r="DV25" s="336"/>
      <c r="DW25" s="336"/>
      <c r="DX25" s="336"/>
      <c r="DY25" s="336"/>
      <c r="DZ25" s="336"/>
      <c r="EA25" s="336"/>
      <c r="EB25" s="336"/>
      <c r="EC25" s="336"/>
      <c r="ED25" s="336"/>
      <c r="EE25" s="336"/>
      <c r="EF25" s="336"/>
      <c r="EG25" s="336"/>
      <c r="EH25" s="336"/>
      <c r="EI25" s="336"/>
      <c r="EJ25" s="336"/>
      <c r="EK25" s="336"/>
      <c r="EL25" s="336"/>
      <c r="EM25" s="336"/>
      <c r="EN25" s="336"/>
      <c r="EO25" s="336"/>
      <c r="EP25" s="336"/>
      <c r="EQ25" s="336"/>
      <c r="ER25" s="336"/>
      <c r="ES25" s="336"/>
      <c r="ET25" s="336"/>
      <c r="EU25" s="336"/>
      <c r="EV25" s="336"/>
      <c r="EW25" s="336"/>
      <c r="EX25" s="336"/>
      <c r="EY25" s="336"/>
      <c r="EZ25" s="336"/>
      <c r="FA25" s="336"/>
      <c r="FB25" s="336"/>
      <c r="FC25" s="336"/>
      <c r="FD25" s="336"/>
      <c r="FE25" s="336"/>
      <c r="FF25" s="336"/>
      <c r="FG25" s="336"/>
      <c r="FH25" s="336"/>
      <c r="FI25" s="336"/>
      <c r="FJ25" s="336"/>
      <c r="FK25" s="336"/>
      <c r="FL25" s="336"/>
      <c r="FM25" s="336"/>
      <c r="FN25" s="336"/>
      <c r="FO25" s="336"/>
      <c r="FP25" s="336"/>
      <c r="FQ25" s="336"/>
      <c r="FR25" s="336"/>
      <c r="FS25" s="336"/>
      <c r="FT25" s="336"/>
      <c r="FU25" s="336"/>
      <c r="FV25" s="336"/>
      <c r="FW25" s="336"/>
      <c r="FX25" s="336"/>
      <c r="FY25" s="336"/>
      <c r="FZ25" s="336"/>
      <c r="GA25" s="336"/>
      <c r="GB25" s="336"/>
    </row>
    <row r="26" spans="1:188" s="337" customFormat="1" ht="60">
      <c r="A26" s="353">
        <v>2</v>
      </c>
      <c r="B26" s="339" t="s">
        <v>514</v>
      </c>
      <c r="C26" s="354" t="s">
        <v>459</v>
      </c>
      <c r="D26" s="341" t="s">
        <v>515</v>
      </c>
      <c r="E26" s="344">
        <v>4129.4989999999998</v>
      </c>
      <c r="F26" s="344"/>
      <c r="G26" s="344"/>
      <c r="H26" s="344">
        <v>4129.4989999999998</v>
      </c>
      <c r="I26" s="344"/>
      <c r="J26" s="344"/>
      <c r="K26" s="344"/>
      <c r="L26" s="344"/>
      <c r="M26" s="356"/>
      <c r="N26" s="344"/>
      <c r="O26" s="344"/>
      <c r="P26" s="344"/>
      <c r="Q26" s="344">
        <v>1200</v>
      </c>
      <c r="R26" s="344"/>
      <c r="S26" s="344"/>
      <c r="T26" s="344">
        <v>1200</v>
      </c>
      <c r="U26" s="344"/>
      <c r="V26" s="344"/>
      <c r="W26" s="344"/>
      <c r="X26" s="345"/>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row>
    <row r="27" spans="1:188" s="337" customFormat="1" ht="45">
      <c r="A27" s="353">
        <v>3</v>
      </c>
      <c r="B27" s="339" t="s">
        <v>516</v>
      </c>
      <c r="C27" s="357" t="s">
        <v>164</v>
      </c>
      <c r="D27" s="341" t="s">
        <v>517</v>
      </c>
      <c r="E27" s="344">
        <v>5163</v>
      </c>
      <c r="F27" s="344"/>
      <c r="G27" s="344"/>
      <c r="H27" s="344">
        <v>5163</v>
      </c>
      <c r="I27" s="344"/>
      <c r="J27" s="344"/>
      <c r="K27" s="344"/>
      <c r="L27" s="344"/>
      <c r="M27" s="356"/>
      <c r="N27" s="344"/>
      <c r="O27" s="344"/>
      <c r="P27" s="344"/>
      <c r="Q27" s="344">
        <v>1500</v>
      </c>
      <c r="R27" s="344"/>
      <c r="S27" s="344"/>
      <c r="T27" s="344">
        <v>1500</v>
      </c>
      <c r="U27" s="344"/>
      <c r="V27" s="344"/>
      <c r="W27" s="344"/>
      <c r="X27" s="345"/>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row>
    <row r="28" spans="1:188" s="337" customFormat="1" ht="45">
      <c r="A28" s="353">
        <v>4</v>
      </c>
      <c r="B28" s="339" t="s">
        <v>518</v>
      </c>
      <c r="C28" s="357" t="s">
        <v>164</v>
      </c>
      <c r="D28" s="341"/>
      <c r="E28" s="344">
        <v>10000</v>
      </c>
      <c r="F28" s="344"/>
      <c r="G28" s="344"/>
      <c r="H28" s="344">
        <v>5000</v>
      </c>
      <c r="I28" s="344"/>
      <c r="J28" s="344"/>
      <c r="K28" s="344"/>
      <c r="L28" s="344"/>
      <c r="M28" s="356"/>
      <c r="N28" s="344"/>
      <c r="O28" s="344"/>
      <c r="P28" s="344"/>
      <c r="Q28" s="344">
        <v>1000</v>
      </c>
      <c r="R28" s="344"/>
      <c r="S28" s="344"/>
      <c r="T28" s="344">
        <v>1000</v>
      </c>
      <c r="U28" s="344"/>
      <c r="V28" s="344"/>
      <c r="W28" s="344"/>
      <c r="X28" s="345"/>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row>
    <row r="29" spans="1:188" s="337" customFormat="1" ht="60">
      <c r="A29" s="353">
        <v>6</v>
      </c>
      <c r="B29" s="339" t="s">
        <v>519</v>
      </c>
      <c r="C29" s="358" t="s">
        <v>520</v>
      </c>
      <c r="D29" s="359"/>
      <c r="E29" s="344">
        <v>1233</v>
      </c>
      <c r="F29" s="344"/>
      <c r="G29" s="344"/>
      <c r="H29" s="344">
        <v>1233</v>
      </c>
      <c r="I29" s="344"/>
      <c r="J29" s="344"/>
      <c r="K29" s="344"/>
      <c r="L29" s="344"/>
      <c r="M29" s="344"/>
      <c r="N29" s="344"/>
      <c r="O29" s="344"/>
      <c r="P29" s="344"/>
      <c r="Q29" s="344">
        <v>100</v>
      </c>
      <c r="R29" s="344"/>
      <c r="S29" s="344"/>
      <c r="T29" s="344">
        <v>100</v>
      </c>
      <c r="U29" s="344"/>
      <c r="V29" s="344"/>
      <c r="W29" s="344"/>
      <c r="X29" s="345"/>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row>
    <row r="30" spans="1:188" s="348" customFormat="1" ht="14.25">
      <c r="A30" s="360" t="s">
        <v>4</v>
      </c>
      <c r="B30" s="324" t="s">
        <v>521</v>
      </c>
      <c r="C30" s="361"/>
      <c r="D30" s="350"/>
      <c r="E30" s="322">
        <f>SUM(E31:E33)</f>
        <v>201336.59400000001</v>
      </c>
      <c r="F30" s="322">
        <f t="shared" ref="F30:W30" si="2">SUM(F31:F33)</f>
        <v>0</v>
      </c>
      <c r="G30" s="322">
        <f t="shared" si="2"/>
        <v>0</v>
      </c>
      <c r="H30" s="322">
        <f t="shared" si="2"/>
        <v>201336.59400000001</v>
      </c>
      <c r="I30" s="322">
        <f t="shared" si="2"/>
        <v>18978.228999999999</v>
      </c>
      <c r="J30" s="322">
        <f t="shared" si="2"/>
        <v>0</v>
      </c>
      <c r="K30" s="322">
        <f t="shared" si="2"/>
        <v>0</v>
      </c>
      <c r="L30" s="322">
        <f t="shared" si="2"/>
        <v>18978.228999999999</v>
      </c>
      <c r="M30" s="322">
        <f t="shared" si="2"/>
        <v>18978.228999999999</v>
      </c>
      <c r="N30" s="322">
        <f t="shared" si="2"/>
        <v>0</v>
      </c>
      <c r="O30" s="322">
        <f t="shared" si="2"/>
        <v>0</v>
      </c>
      <c r="P30" s="322">
        <f t="shared" si="2"/>
        <v>18978.228999999999</v>
      </c>
      <c r="Q30" s="322">
        <f t="shared" si="2"/>
        <v>26900</v>
      </c>
      <c r="R30" s="322">
        <f t="shared" si="2"/>
        <v>0</v>
      </c>
      <c r="S30" s="322">
        <f t="shared" si="2"/>
        <v>0</v>
      </c>
      <c r="T30" s="322">
        <f t="shared" si="2"/>
        <v>0</v>
      </c>
      <c r="U30" s="322">
        <f t="shared" si="2"/>
        <v>26900</v>
      </c>
      <c r="V30" s="322">
        <f t="shared" si="2"/>
        <v>0</v>
      </c>
      <c r="W30" s="322">
        <f t="shared" si="2"/>
        <v>0</v>
      </c>
      <c r="X30" s="335"/>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6"/>
      <c r="FU30" s="336"/>
      <c r="FV30" s="336"/>
      <c r="FW30" s="336"/>
      <c r="FX30" s="336"/>
      <c r="FY30" s="336"/>
      <c r="FZ30" s="336"/>
      <c r="GA30" s="336"/>
      <c r="GB30" s="336"/>
      <c r="GC30" s="336"/>
      <c r="GD30" s="336"/>
      <c r="GE30" s="336"/>
      <c r="GF30" s="336"/>
    </row>
    <row r="31" spans="1:188" s="337" customFormat="1">
      <c r="A31" s="362" t="s">
        <v>485</v>
      </c>
      <c r="B31" s="363" t="s">
        <v>522</v>
      </c>
      <c r="C31" s="364"/>
      <c r="D31" s="365"/>
      <c r="E31" s="344"/>
      <c r="F31" s="344"/>
      <c r="G31" s="344"/>
      <c r="H31" s="344"/>
      <c r="I31" s="344"/>
      <c r="J31" s="344"/>
      <c r="K31" s="344"/>
      <c r="L31" s="344"/>
      <c r="M31" s="344"/>
      <c r="N31" s="344"/>
      <c r="O31" s="344"/>
      <c r="P31" s="344"/>
      <c r="Q31" s="344"/>
      <c r="R31" s="344"/>
      <c r="S31" s="344"/>
      <c r="T31" s="344"/>
      <c r="U31" s="344"/>
      <c r="V31" s="344"/>
      <c r="W31" s="344"/>
      <c r="X31" s="345"/>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row>
    <row r="32" spans="1:188" s="337" customFormat="1" ht="30">
      <c r="A32" s="362">
        <v>1</v>
      </c>
      <c r="B32" s="366" t="s">
        <v>523</v>
      </c>
      <c r="C32" s="364" t="s">
        <v>524</v>
      </c>
      <c r="D32" s="367" t="s">
        <v>525</v>
      </c>
      <c r="E32" s="344">
        <v>59258.735999999997</v>
      </c>
      <c r="F32" s="344"/>
      <c r="G32" s="344"/>
      <c r="H32" s="344">
        <v>59258.735999999997</v>
      </c>
      <c r="I32" s="344">
        <v>5300</v>
      </c>
      <c r="J32" s="344"/>
      <c r="K32" s="344"/>
      <c r="L32" s="344">
        <v>5300</v>
      </c>
      <c r="M32" s="344">
        <v>5300</v>
      </c>
      <c r="N32" s="344"/>
      <c r="O32" s="344"/>
      <c r="P32" s="344">
        <v>5300</v>
      </c>
      <c r="Q32" s="344">
        <v>10900</v>
      </c>
      <c r="R32" s="344"/>
      <c r="S32" s="344"/>
      <c r="T32" s="344"/>
      <c r="U32" s="344">
        <v>10900</v>
      </c>
      <c r="V32" s="344"/>
      <c r="W32" s="344"/>
      <c r="X32" s="345"/>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row>
    <row r="33" spans="1:191" s="337" customFormat="1" ht="30">
      <c r="A33" s="362">
        <v>2</v>
      </c>
      <c r="B33" s="368" t="s">
        <v>526</v>
      </c>
      <c r="C33" s="364" t="s">
        <v>166</v>
      </c>
      <c r="D33" s="367" t="s">
        <v>527</v>
      </c>
      <c r="E33" s="344">
        <v>142077.85800000001</v>
      </c>
      <c r="F33" s="344"/>
      <c r="G33" s="344"/>
      <c r="H33" s="344">
        <v>142077.85800000001</v>
      </c>
      <c r="I33" s="344">
        <v>13678.229000000001</v>
      </c>
      <c r="J33" s="344"/>
      <c r="K33" s="344"/>
      <c r="L33" s="344">
        <v>13678.229000000001</v>
      </c>
      <c r="M33" s="344">
        <v>13678.229000000001</v>
      </c>
      <c r="N33" s="344"/>
      <c r="O33" s="344"/>
      <c r="P33" s="344">
        <v>13678.229000000001</v>
      </c>
      <c r="Q33" s="344">
        <v>16000</v>
      </c>
      <c r="R33" s="344"/>
      <c r="S33" s="344"/>
      <c r="T33" s="344"/>
      <c r="U33" s="344">
        <v>16000</v>
      </c>
      <c r="V33" s="344"/>
      <c r="W33" s="344"/>
      <c r="X33" s="345"/>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c r="EF33" s="346"/>
      <c r="EG33" s="346"/>
      <c r="EH33" s="346"/>
      <c r="EI33" s="346"/>
      <c r="EJ33" s="346"/>
      <c r="EK33" s="346"/>
      <c r="EL33" s="346"/>
      <c r="EM33" s="346"/>
      <c r="EN33" s="346"/>
      <c r="EO33" s="346"/>
      <c r="EP33" s="346"/>
      <c r="EQ33" s="346"/>
      <c r="ER33" s="346"/>
      <c r="ES33" s="346"/>
      <c r="ET33" s="346"/>
      <c r="EU33" s="346"/>
      <c r="EV33" s="346"/>
      <c r="EW33" s="346"/>
      <c r="EX33" s="346"/>
      <c r="EY33" s="346"/>
      <c r="EZ33" s="346"/>
      <c r="FA33" s="346"/>
      <c r="FB33" s="346"/>
      <c r="FC33" s="346"/>
      <c r="FD33" s="346"/>
      <c r="FE33" s="346"/>
      <c r="FF33" s="346"/>
      <c r="FG33" s="346"/>
      <c r="FH33" s="346"/>
      <c r="FI33" s="346"/>
      <c r="FJ33" s="346"/>
      <c r="FK33" s="346"/>
      <c r="FL33" s="346"/>
      <c r="FM33" s="346"/>
      <c r="FN33" s="346"/>
      <c r="FO33" s="346"/>
      <c r="FP33" s="346"/>
      <c r="FQ33" s="346"/>
      <c r="FR33" s="346"/>
      <c r="FS33" s="346"/>
      <c r="FT33" s="346"/>
      <c r="FU33" s="346"/>
      <c r="FV33" s="346"/>
      <c r="FW33" s="346"/>
      <c r="FX33" s="346"/>
      <c r="FY33" s="346"/>
      <c r="FZ33" s="346"/>
      <c r="GA33" s="346"/>
      <c r="GB33" s="346"/>
      <c r="GC33" s="346"/>
      <c r="GD33" s="346"/>
      <c r="GE33" s="346"/>
      <c r="GF33" s="346"/>
    </row>
    <row r="34" spans="1:191" s="348" customFormat="1" ht="14.25">
      <c r="A34" s="360" t="s">
        <v>14</v>
      </c>
      <c r="B34" s="324" t="s">
        <v>528</v>
      </c>
      <c r="C34" s="361"/>
      <c r="D34" s="369"/>
      <c r="E34" s="322">
        <f>E35</f>
        <v>2030</v>
      </c>
      <c r="F34" s="322">
        <f t="shared" ref="F34:W34" si="3">F35</f>
        <v>0</v>
      </c>
      <c r="G34" s="322">
        <f t="shared" si="3"/>
        <v>0</v>
      </c>
      <c r="H34" s="322">
        <f t="shared" si="3"/>
        <v>2030</v>
      </c>
      <c r="I34" s="322">
        <f t="shared" si="3"/>
        <v>0</v>
      </c>
      <c r="J34" s="322">
        <f t="shared" si="3"/>
        <v>0</v>
      </c>
      <c r="K34" s="322">
        <f t="shared" si="3"/>
        <v>0</v>
      </c>
      <c r="L34" s="322">
        <f t="shared" si="3"/>
        <v>0</v>
      </c>
      <c r="M34" s="322">
        <f t="shared" si="3"/>
        <v>0</v>
      </c>
      <c r="N34" s="322">
        <f t="shared" si="3"/>
        <v>0</v>
      </c>
      <c r="O34" s="322">
        <f t="shared" si="3"/>
        <v>0</v>
      </c>
      <c r="P34" s="322">
        <f t="shared" si="3"/>
        <v>0</v>
      </c>
      <c r="Q34" s="322">
        <f t="shared" si="3"/>
        <v>1200</v>
      </c>
      <c r="R34" s="322">
        <f t="shared" si="3"/>
        <v>0</v>
      </c>
      <c r="S34" s="322">
        <f t="shared" si="3"/>
        <v>0</v>
      </c>
      <c r="T34" s="322">
        <f t="shared" si="3"/>
        <v>1200</v>
      </c>
      <c r="U34" s="322">
        <f t="shared" si="3"/>
        <v>0</v>
      </c>
      <c r="V34" s="322">
        <f t="shared" si="3"/>
        <v>0</v>
      </c>
      <c r="W34" s="322">
        <f t="shared" si="3"/>
        <v>0</v>
      </c>
      <c r="X34" s="335"/>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row>
    <row r="35" spans="1:191" s="337" customFormat="1" ht="30">
      <c r="A35" s="353">
        <v>1</v>
      </c>
      <c r="B35" s="370" t="s">
        <v>529</v>
      </c>
      <c r="C35" s="364" t="s">
        <v>530</v>
      </c>
      <c r="D35" s="367" t="s">
        <v>531</v>
      </c>
      <c r="E35" s="344">
        <v>2030</v>
      </c>
      <c r="F35" s="344"/>
      <c r="G35" s="344"/>
      <c r="H35" s="344">
        <v>2030</v>
      </c>
      <c r="I35" s="371"/>
      <c r="J35" s="371"/>
      <c r="K35" s="371"/>
      <c r="L35" s="371"/>
      <c r="M35" s="344"/>
      <c r="N35" s="344"/>
      <c r="O35" s="344"/>
      <c r="P35" s="344"/>
      <c r="Q35" s="344">
        <v>1200</v>
      </c>
      <c r="R35" s="344"/>
      <c r="S35" s="344"/>
      <c r="T35" s="344">
        <v>1200</v>
      </c>
      <c r="U35" s="344"/>
      <c r="V35" s="344"/>
      <c r="W35" s="344"/>
      <c r="X35" s="345"/>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row>
    <row r="36" spans="1:191" s="348" customFormat="1" ht="28.5">
      <c r="A36" s="319" t="s">
        <v>15</v>
      </c>
      <c r="B36" s="372" t="s">
        <v>532</v>
      </c>
      <c r="C36" s="361"/>
      <c r="D36" s="369"/>
      <c r="E36" s="322">
        <f>E37</f>
        <v>13823</v>
      </c>
      <c r="F36" s="322">
        <f t="shared" ref="F36:W36" si="4">F37</f>
        <v>0</v>
      </c>
      <c r="G36" s="322">
        <f t="shared" si="4"/>
        <v>0</v>
      </c>
      <c r="H36" s="322">
        <f t="shared" si="4"/>
        <v>13300</v>
      </c>
      <c r="I36" s="322">
        <f t="shared" si="4"/>
        <v>0</v>
      </c>
      <c r="J36" s="322">
        <f t="shared" si="4"/>
        <v>0</v>
      </c>
      <c r="K36" s="322">
        <f t="shared" si="4"/>
        <v>0</v>
      </c>
      <c r="L36" s="322">
        <f t="shared" si="4"/>
        <v>0</v>
      </c>
      <c r="M36" s="322">
        <f t="shared" si="4"/>
        <v>0</v>
      </c>
      <c r="N36" s="322">
        <f t="shared" si="4"/>
        <v>0</v>
      </c>
      <c r="O36" s="322">
        <f t="shared" si="4"/>
        <v>0</v>
      </c>
      <c r="P36" s="322">
        <f t="shared" si="4"/>
        <v>0</v>
      </c>
      <c r="Q36" s="322">
        <f t="shared" si="4"/>
        <v>5000</v>
      </c>
      <c r="R36" s="322">
        <f t="shared" si="4"/>
        <v>0</v>
      </c>
      <c r="S36" s="322">
        <f t="shared" si="4"/>
        <v>0</v>
      </c>
      <c r="T36" s="322">
        <f t="shared" si="4"/>
        <v>5000</v>
      </c>
      <c r="U36" s="322">
        <f t="shared" si="4"/>
        <v>0</v>
      </c>
      <c r="V36" s="322">
        <f t="shared" si="4"/>
        <v>0</v>
      </c>
      <c r="W36" s="322">
        <f t="shared" si="4"/>
        <v>0</v>
      </c>
      <c r="X36" s="335"/>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6"/>
      <c r="FU36" s="336"/>
      <c r="FV36" s="336"/>
      <c r="FW36" s="336"/>
      <c r="FX36" s="336"/>
      <c r="FY36" s="336"/>
      <c r="FZ36" s="336"/>
      <c r="GA36" s="336"/>
      <c r="GB36" s="336"/>
      <c r="GC36" s="336"/>
      <c r="GD36" s="336"/>
      <c r="GE36" s="336"/>
      <c r="GF36" s="336"/>
    </row>
    <row r="37" spans="1:191" s="337" customFormat="1" ht="30">
      <c r="A37" s="353">
        <v>1</v>
      </c>
      <c r="B37" s="370" t="s">
        <v>533</v>
      </c>
      <c r="C37" s="364" t="s">
        <v>534</v>
      </c>
      <c r="D37" s="367" t="s">
        <v>535</v>
      </c>
      <c r="E37" s="344">
        <v>13823</v>
      </c>
      <c r="F37" s="344"/>
      <c r="G37" s="344"/>
      <c r="H37" s="344">
        <v>13300</v>
      </c>
      <c r="I37" s="371"/>
      <c r="J37" s="371"/>
      <c r="K37" s="371"/>
      <c r="L37" s="371"/>
      <c r="M37" s="344"/>
      <c r="N37" s="344"/>
      <c r="O37" s="344"/>
      <c r="P37" s="344"/>
      <c r="Q37" s="344">
        <v>5000</v>
      </c>
      <c r="R37" s="344"/>
      <c r="S37" s="344"/>
      <c r="T37" s="344">
        <v>5000</v>
      </c>
      <c r="U37" s="344"/>
      <c r="V37" s="344"/>
      <c r="W37" s="344"/>
      <c r="X37" s="345"/>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row>
    <row r="38" spans="1:191" s="380" customFormat="1" ht="42.75">
      <c r="A38" s="373" t="s">
        <v>34</v>
      </c>
      <c r="B38" s="374" t="s">
        <v>536</v>
      </c>
      <c r="C38" s="375"/>
      <c r="D38" s="376"/>
      <c r="E38" s="377">
        <f>1327624-201337+827000+498692</f>
        <v>2451979</v>
      </c>
      <c r="F38" s="377"/>
      <c r="G38" s="377"/>
      <c r="H38" s="377">
        <f>1255301-201337+651000+498692</f>
        <v>2203656</v>
      </c>
      <c r="I38" s="377">
        <f>33167-18978</f>
        <v>14189</v>
      </c>
      <c r="J38" s="377"/>
      <c r="K38" s="377"/>
      <c r="L38" s="377">
        <f>33167-18978</f>
        <v>14189</v>
      </c>
      <c r="M38" s="377">
        <f>33167-18978</f>
        <v>14189</v>
      </c>
      <c r="N38" s="377"/>
      <c r="O38" s="377"/>
      <c r="P38" s="377">
        <f>33167-18978</f>
        <v>14189</v>
      </c>
      <c r="Q38" s="377">
        <f>250446-26900-1200-5000+232500+71313+588600</f>
        <v>1109759</v>
      </c>
      <c r="R38" s="377"/>
      <c r="S38" s="377"/>
      <c r="T38" s="377">
        <f>113546-1200-5000+108500</f>
        <v>215846</v>
      </c>
      <c r="U38" s="377">
        <f>48900+88000-26900+13000+5000+588600</f>
        <v>716600</v>
      </c>
      <c r="V38" s="377">
        <f>111000+66313</f>
        <v>177313</v>
      </c>
      <c r="W38" s="377"/>
      <c r="X38" s="378"/>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79"/>
      <c r="BH38" s="379"/>
      <c r="BI38" s="379"/>
      <c r="BJ38" s="379"/>
      <c r="BK38" s="379"/>
      <c r="BL38" s="379"/>
      <c r="BM38" s="379"/>
      <c r="BN38" s="379"/>
      <c r="BO38" s="379"/>
      <c r="BP38" s="379"/>
      <c r="BQ38" s="379"/>
      <c r="BR38" s="379"/>
      <c r="BS38" s="379"/>
      <c r="BT38" s="379"/>
      <c r="BU38" s="379"/>
      <c r="BV38" s="379"/>
      <c r="BW38" s="379"/>
      <c r="BX38" s="379"/>
      <c r="BY38" s="379"/>
      <c r="BZ38" s="379"/>
      <c r="CA38" s="379"/>
      <c r="CB38" s="379"/>
      <c r="CC38" s="379"/>
      <c r="CD38" s="379"/>
      <c r="CE38" s="379"/>
      <c r="CF38" s="379"/>
      <c r="CG38" s="379"/>
      <c r="CH38" s="379"/>
      <c r="CI38" s="379"/>
      <c r="CJ38" s="379"/>
      <c r="CK38" s="379"/>
      <c r="CL38" s="379"/>
      <c r="CM38" s="379"/>
      <c r="CN38" s="379"/>
      <c r="CO38" s="379"/>
      <c r="CP38" s="379"/>
      <c r="CQ38" s="379"/>
      <c r="CR38" s="379"/>
      <c r="CS38" s="379"/>
      <c r="CT38" s="379"/>
      <c r="CU38" s="379"/>
      <c r="CV38" s="379"/>
      <c r="CW38" s="379"/>
      <c r="CX38" s="379"/>
      <c r="CY38" s="379"/>
      <c r="CZ38" s="379"/>
      <c r="DA38" s="379"/>
      <c r="DB38" s="379"/>
      <c r="DC38" s="379"/>
      <c r="DD38" s="379"/>
      <c r="DE38" s="379"/>
      <c r="DF38" s="379"/>
      <c r="DG38" s="379"/>
      <c r="DH38" s="379"/>
      <c r="DI38" s="379"/>
      <c r="DJ38" s="379"/>
      <c r="DK38" s="379"/>
      <c r="DL38" s="379"/>
      <c r="DM38" s="379"/>
      <c r="DN38" s="379"/>
      <c r="DO38" s="379"/>
      <c r="DP38" s="379"/>
      <c r="DQ38" s="379"/>
      <c r="DR38" s="379"/>
      <c r="DS38" s="379"/>
      <c r="DT38" s="379"/>
      <c r="DU38" s="379"/>
      <c r="DV38" s="379"/>
      <c r="DW38" s="379"/>
      <c r="DX38" s="379"/>
      <c r="DY38" s="379"/>
      <c r="DZ38" s="379"/>
      <c r="EA38" s="379"/>
      <c r="EB38" s="379"/>
      <c r="EC38" s="379"/>
      <c r="ED38" s="379"/>
      <c r="EE38" s="379"/>
      <c r="EF38" s="379"/>
      <c r="EG38" s="379"/>
      <c r="EH38" s="379"/>
      <c r="EI38" s="379"/>
      <c r="EJ38" s="379"/>
      <c r="EK38" s="379"/>
      <c r="EL38" s="379"/>
      <c r="EM38" s="379"/>
      <c r="EN38" s="379"/>
      <c r="EO38" s="379"/>
      <c r="EP38" s="379"/>
      <c r="EQ38" s="379"/>
      <c r="ER38" s="379"/>
      <c r="ES38" s="379"/>
      <c r="ET38" s="379"/>
      <c r="EU38" s="379"/>
      <c r="EV38" s="379"/>
      <c r="EW38" s="379"/>
      <c r="EX38" s="379"/>
      <c r="EY38" s="379"/>
      <c r="EZ38" s="379"/>
      <c r="FA38" s="379"/>
      <c r="FB38" s="379"/>
      <c r="FC38" s="379"/>
      <c r="FD38" s="379"/>
      <c r="FE38" s="379"/>
      <c r="FF38" s="379"/>
      <c r="FG38" s="379"/>
      <c r="FH38" s="379"/>
      <c r="FI38" s="379"/>
      <c r="FJ38" s="379"/>
      <c r="FK38" s="379"/>
      <c r="FL38" s="379"/>
      <c r="FM38" s="379"/>
      <c r="FN38" s="379"/>
      <c r="FO38" s="379"/>
      <c r="FP38" s="379"/>
      <c r="FQ38" s="379"/>
      <c r="FR38" s="379"/>
      <c r="FS38" s="379"/>
      <c r="FT38" s="379"/>
      <c r="FU38" s="379"/>
      <c r="FV38" s="379"/>
      <c r="FW38" s="379"/>
      <c r="FX38" s="379"/>
      <c r="FY38" s="379"/>
      <c r="FZ38" s="379"/>
      <c r="GA38" s="379"/>
      <c r="GB38" s="379"/>
      <c r="GC38" s="379"/>
      <c r="GD38" s="379"/>
      <c r="GE38" s="379"/>
      <c r="GF38" s="379"/>
    </row>
    <row r="39" spans="1:191" s="385" customFormat="1" ht="42.75">
      <c r="A39" s="319" t="s">
        <v>35</v>
      </c>
      <c r="B39" s="332" t="s">
        <v>537</v>
      </c>
      <c r="C39" s="325"/>
      <c r="D39" s="325"/>
      <c r="E39" s="322">
        <v>7975912</v>
      </c>
      <c r="F39" s="322"/>
      <c r="G39" s="322"/>
      <c r="H39" s="322">
        <v>4959788</v>
      </c>
      <c r="I39" s="322">
        <v>2493954</v>
      </c>
      <c r="J39" s="322"/>
      <c r="K39" s="322"/>
      <c r="L39" s="322">
        <v>464095</v>
      </c>
      <c r="M39" s="322">
        <v>2493954</v>
      </c>
      <c r="N39" s="322"/>
      <c r="O39" s="322"/>
      <c r="P39" s="322">
        <v>464095</v>
      </c>
      <c r="Q39" s="377">
        <v>745280</v>
      </c>
      <c r="R39" s="322"/>
      <c r="S39" s="322"/>
      <c r="T39" s="377">
        <v>189330</v>
      </c>
      <c r="U39" s="377">
        <f>36100+94000</f>
        <v>130100</v>
      </c>
      <c r="V39" s="377">
        <v>425850</v>
      </c>
      <c r="W39" s="322"/>
      <c r="X39" s="386"/>
    </row>
    <row r="40" spans="1:191" s="385" customFormat="1" ht="42.75">
      <c r="A40" s="381" t="s">
        <v>36</v>
      </c>
      <c r="B40" s="382" t="s">
        <v>538</v>
      </c>
      <c r="C40" s="383"/>
      <c r="D40" s="383"/>
      <c r="E40" s="377"/>
      <c r="F40" s="377"/>
      <c r="G40" s="377"/>
      <c r="H40" s="377"/>
      <c r="I40" s="377"/>
      <c r="J40" s="377"/>
      <c r="K40" s="377"/>
      <c r="L40" s="377"/>
      <c r="M40" s="377"/>
      <c r="N40" s="377"/>
      <c r="O40" s="377"/>
      <c r="P40" s="377"/>
      <c r="Q40" s="377">
        <v>1050576</v>
      </c>
      <c r="R40" s="377"/>
      <c r="S40" s="377"/>
      <c r="T40" s="377">
        <v>256875</v>
      </c>
      <c r="U40" s="377">
        <v>641400</v>
      </c>
      <c r="V40" s="377"/>
      <c r="W40" s="377">
        <f>77159+75142</f>
        <v>152301</v>
      </c>
      <c r="X40" s="384"/>
    </row>
    <row r="41" spans="1:191" s="385" customFormat="1" ht="14.25">
      <c r="A41" s="319" t="s">
        <v>539</v>
      </c>
      <c r="B41" s="332" t="s">
        <v>540</v>
      </c>
      <c r="C41" s="325"/>
      <c r="D41" s="325"/>
      <c r="E41" s="322"/>
      <c r="F41" s="322"/>
      <c r="G41" s="322"/>
      <c r="H41" s="322"/>
      <c r="I41" s="322"/>
      <c r="J41" s="322"/>
      <c r="K41" s="322"/>
      <c r="L41" s="322"/>
      <c r="M41" s="322"/>
      <c r="N41" s="322"/>
      <c r="O41" s="322"/>
      <c r="P41" s="322"/>
      <c r="Q41" s="322">
        <v>11900</v>
      </c>
      <c r="R41" s="377"/>
      <c r="S41" s="377"/>
      <c r="T41" s="377"/>
      <c r="U41" s="322"/>
      <c r="V41" s="377">
        <v>11900</v>
      </c>
      <c r="W41" s="322"/>
      <c r="X41" s="386"/>
    </row>
    <row r="42" spans="1:191" s="385" customFormat="1" ht="28.5">
      <c r="A42" s="319" t="s">
        <v>541</v>
      </c>
      <c r="B42" s="332" t="s">
        <v>542</v>
      </c>
      <c r="C42" s="325"/>
      <c r="D42" s="325"/>
      <c r="E42" s="322"/>
      <c r="F42" s="322"/>
      <c r="G42" s="322"/>
      <c r="H42" s="322"/>
      <c r="I42" s="322"/>
      <c r="J42" s="322"/>
      <c r="K42" s="322"/>
      <c r="L42" s="322"/>
      <c r="M42" s="322"/>
      <c r="N42" s="322"/>
      <c r="O42" s="322"/>
      <c r="P42" s="322"/>
      <c r="Q42" s="322">
        <v>90000</v>
      </c>
      <c r="R42" s="322"/>
      <c r="S42" s="322"/>
      <c r="T42" s="322">
        <v>45500</v>
      </c>
      <c r="U42" s="322"/>
      <c r="V42" s="377">
        <v>44500</v>
      </c>
      <c r="W42" s="322"/>
      <c r="X42" s="386"/>
    </row>
    <row r="43" spans="1:191" s="385" customFormat="1" ht="14.25">
      <c r="A43" s="381" t="s">
        <v>543</v>
      </c>
      <c r="B43" s="382" t="s">
        <v>544</v>
      </c>
      <c r="C43" s="383"/>
      <c r="D43" s="383"/>
      <c r="E43" s="377"/>
      <c r="F43" s="377"/>
      <c r="G43" s="377"/>
      <c r="H43" s="377"/>
      <c r="I43" s="377"/>
      <c r="J43" s="377"/>
      <c r="K43" s="377"/>
      <c r="L43" s="377"/>
      <c r="M43" s="377"/>
      <c r="N43" s="377"/>
      <c r="O43" s="377"/>
      <c r="P43" s="377"/>
      <c r="Q43" s="377">
        <v>100000</v>
      </c>
      <c r="R43" s="377"/>
      <c r="S43" s="377"/>
      <c r="T43" s="377">
        <v>100000</v>
      </c>
      <c r="U43" s="377"/>
      <c r="V43" s="377"/>
      <c r="W43" s="377"/>
      <c r="X43" s="384"/>
    </row>
    <row r="44" spans="1:191" s="455" customFormat="1" ht="14.25">
      <c r="A44" s="448" t="s">
        <v>545</v>
      </c>
      <c r="B44" s="449" t="s">
        <v>546</v>
      </c>
      <c r="C44" s="450"/>
      <c r="D44" s="451"/>
      <c r="E44" s="452">
        <v>11993725.32</v>
      </c>
      <c r="F44" s="453"/>
      <c r="G44" s="452">
        <v>9623683.4849999994</v>
      </c>
      <c r="H44" s="377"/>
      <c r="I44" s="452">
        <v>1837582</v>
      </c>
      <c r="J44" s="453"/>
      <c r="K44" s="452">
        <v>735482</v>
      </c>
      <c r="L44" s="377"/>
      <c r="M44" s="328">
        <v>4502130</v>
      </c>
      <c r="N44" s="453"/>
      <c r="O44" s="328">
        <v>3017159</v>
      </c>
      <c r="P44" s="377"/>
      <c r="Q44" s="452">
        <v>699353</v>
      </c>
      <c r="R44" s="452"/>
      <c r="S44" s="452">
        <v>699353</v>
      </c>
      <c r="T44" s="377"/>
      <c r="U44" s="377"/>
      <c r="V44" s="377"/>
      <c r="W44" s="377"/>
      <c r="X44" s="454"/>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c r="DJ44" s="385"/>
      <c r="DK44" s="385"/>
      <c r="DL44" s="385"/>
      <c r="DM44" s="385"/>
      <c r="DN44" s="385"/>
      <c r="DO44" s="385"/>
      <c r="DP44" s="385"/>
      <c r="DQ44" s="385"/>
      <c r="DR44" s="385"/>
      <c r="DS44" s="385"/>
      <c r="DT44" s="385"/>
      <c r="DU44" s="385"/>
      <c r="DV44" s="385"/>
      <c r="DW44" s="385"/>
      <c r="DX44" s="385"/>
      <c r="DY44" s="385"/>
      <c r="DZ44" s="385"/>
      <c r="EA44" s="385"/>
      <c r="EB44" s="385"/>
      <c r="EC44" s="385"/>
      <c r="ED44" s="385"/>
      <c r="EE44" s="385"/>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385"/>
      <c r="FY44" s="385"/>
      <c r="FZ44" s="385"/>
      <c r="GA44" s="385"/>
      <c r="GB44" s="385"/>
      <c r="GC44" s="385"/>
      <c r="GD44" s="385"/>
      <c r="GE44" s="385"/>
      <c r="GF44" s="385"/>
      <c r="GG44" s="385"/>
      <c r="GH44" s="385"/>
      <c r="GI44" s="385"/>
    </row>
    <row r="45" spans="1:191" s="392" customFormat="1">
      <c r="A45" s="387" t="s">
        <v>3</v>
      </c>
      <c r="B45" s="388" t="s">
        <v>528</v>
      </c>
      <c r="C45" s="389"/>
      <c r="D45" s="333"/>
      <c r="E45" s="327">
        <v>892855.63899999997</v>
      </c>
      <c r="F45" s="368"/>
      <c r="G45" s="327">
        <v>892855.63899999997</v>
      </c>
      <c r="H45" s="390"/>
      <c r="I45" s="327">
        <v>100660</v>
      </c>
      <c r="J45" s="368"/>
      <c r="K45" s="327">
        <v>100660</v>
      </c>
      <c r="L45" s="390"/>
      <c r="M45" s="352">
        <f t="shared" ref="M45" si="5">+M46+M52+M55</f>
        <v>593356</v>
      </c>
      <c r="N45" s="368"/>
      <c r="O45" s="352">
        <f>+O46+O52+O55</f>
        <v>592156</v>
      </c>
      <c r="P45" s="390"/>
      <c r="Q45" s="327">
        <v>45045</v>
      </c>
      <c r="R45" s="327"/>
      <c r="S45" s="327">
        <v>45045</v>
      </c>
      <c r="T45" s="390"/>
      <c r="U45" s="390"/>
      <c r="V45" s="390"/>
      <c r="W45" s="390"/>
      <c r="X45" s="391"/>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8"/>
      <c r="CA45" s="308"/>
      <c r="CB45" s="308"/>
      <c r="CC45" s="308"/>
      <c r="CD45" s="308"/>
      <c r="CE45" s="308"/>
      <c r="CF45" s="308"/>
      <c r="CG45" s="308"/>
      <c r="CH45" s="308"/>
      <c r="CI45" s="308"/>
      <c r="CJ45" s="308"/>
      <c r="CK45" s="308"/>
      <c r="CL45" s="308"/>
      <c r="CM45" s="308"/>
      <c r="CN45" s="308"/>
      <c r="CO45" s="308"/>
      <c r="CP45" s="308"/>
      <c r="CQ45" s="308"/>
      <c r="CR45" s="308"/>
      <c r="CS45" s="308"/>
      <c r="CT45" s="308"/>
      <c r="CU45" s="308"/>
      <c r="CV45" s="308"/>
      <c r="CW45" s="308"/>
      <c r="CX45" s="308"/>
      <c r="CY45" s="308"/>
      <c r="CZ45" s="308"/>
      <c r="DA45" s="308"/>
      <c r="DB45" s="308"/>
      <c r="DC45" s="308"/>
      <c r="DD45" s="308"/>
      <c r="DE45" s="308"/>
      <c r="DF45" s="308"/>
      <c r="DG45" s="308"/>
      <c r="DH45" s="308"/>
      <c r="DI45" s="308"/>
      <c r="DJ45" s="308"/>
      <c r="DK45" s="308"/>
      <c r="DL45" s="308"/>
      <c r="DM45" s="308"/>
      <c r="DN45" s="308"/>
      <c r="DO45" s="308"/>
      <c r="DP45" s="308"/>
      <c r="DQ45" s="308"/>
      <c r="DR45" s="308"/>
      <c r="DS45" s="308"/>
      <c r="DT45" s="308"/>
      <c r="DU45" s="308"/>
      <c r="DV45" s="308"/>
      <c r="DW45" s="308"/>
      <c r="DX45" s="308"/>
      <c r="DY45" s="308"/>
      <c r="DZ45" s="308"/>
      <c r="EA45" s="308"/>
      <c r="EB45" s="308"/>
      <c r="EC45" s="308"/>
      <c r="ED45" s="308"/>
      <c r="EE45" s="308"/>
      <c r="EF45" s="308"/>
      <c r="EG45" s="308"/>
      <c r="EH45" s="308"/>
      <c r="EI45" s="308"/>
      <c r="EJ45" s="308"/>
      <c r="EK45" s="308"/>
      <c r="EL45" s="308"/>
      <c r="EM45" s="308"/>
      <c r="EN45" s="308"/>
      <c r="EO45" s="308"/>
      <c r="EP45" s="308"/>
      <c r="EQ45" s="308"/>
      <c r="ER45" s="308"/>
      <c r="ES45" s="308"/>
      <c r="ET45" s="308"/>
      <c r="EU45" s="308"/>
      <c r="EV45" s="308"/>
      <c r="EW45" s="308"/>
      <c r="EX45" s="308"/>
      <c r="EY45" s="308"/>
      <c r="EZ45" s="308"/>
      <c r="FA45" s="308"/>
      <c r="FB45" s="308"/>
      <c r="FC45" s="308"/>
      <c r="FD45" s="308"/>
      <c r="FE45" s="308"/>
      <c r="FF45" s="308"/>
      <c r="FG45" s="308"/>
      <c r="FH45" s="308"/>
      <c r="FI45" s="308"/>
      <c r="FJ45" s="308"/>
      <c r="FK45" s="308"/>
      <c r="FL45" s="308"/>
      <c r="FM45" s="308"/>
      <c r="FN45" s="308"/>
      <c r="FO45" s="308"/>
      <c r="FP45" s="308"/>
      <c r="FQ45" s="308"/>
      <c r="FR45" s="308"/>
      <c r="FS45" s="308"/>
      <c r="FT45" s="308"/>
      <c r="FU45" s="308"/>
      <c r="FV45" s="308"/>
      <c r="FW45" s="308"/>
      <c r="FX45" s="308"/>
      <c r="FY45" s="308"/>
      <c r="FZ45" s="308"/>
      <c r="GA45" s="308"/>
      <c r="GB45" s="308"/>
      <c r="GC45" s="308"/>
      <c r="GD45" s="308"/>
      <c r="GE45" s="308"/>
      <c r="GF45" s="308"/>
      <c r="GG45" s="308"/>
    </row>
    <row r="46" spans="1:191" s="392" customFormat="1" ht="28.5">
      <c r="A46" s="393">
        <v>-1</v>
      </c>
      <c r="B46" s="324" t="s">
        <v>547</v>
      </c>
      <c r="C46" s="394"/>
      <c r="D46" s="340"/>
      <c r="E46" s="395">
        <v>261839.639</v>
      </c>
      <c r="F46" s="368"/>
      <c r="G46" s="395">
        <v>261839.639</v>
      </c>
      <c r="H46" s="390"/>
      <c r="I46" s="395">
        <v>62608</v>
      </c>
      <c r="J46" s="368"/>
      <c r="K46" s="395">
        <v>62608</v>
      </c>
      <c r="L46" s="390"/>
      <c r="M46" s="352">
        <f t="shared" ref="M46" si="6">+M47+M50</f>
        <v>211304</v>
      </c>
      <c r="N46" s="368"/>
      <c r="O46" s="352">
        <f>+O47+O50</f>
        <v>210104</v>
      </c>
      <c r="P46" s="390"/>
      <c r="Q46" s="395">
        <v>9045</v>
      </c>
      <c r="R46" s="395"/>
      <c r="S46" s="395">
        <v>9045</v>
      </c>
      <c r="T46" s="390"/>
      <c r="U46" s="390"/>
      <c r="V46" s="390"/>
      <c r="W46" s="390"/>
      <c r="X46" s="391"/>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08"/>
      <c r="DI46" s="308"/>
      <c r="DJ46" s="308"/>
      <c r="DK46" s="308"/>
      <c r="DL46" s="308"/>
      <c r="DM46" s="308"/>
      <c r="DN46" s="308"/>
      <c r="DO46" s="308"/>
      <c r="DP46" s="308"/>
      <c r="DQ46" s="308"/>
      <c r="DR46" s="308"/>
      <c r="DS46" s="308"/>
      <c r="DT46" s="308"/>
      <c r="DU46" s="308"/>
      <c r="DV46" s="308"/>
      <c r="DW46" s="308"/>
      <c r="DX46" s="308"/>
      <c r="DY46" s="308"/>
      <c r="DZ46" s="308"/>
      <c r="EA46" s="308"/>
      <c r="EB46" s="308"/>
      <c r="EC46" s="308"/>
      <c r="ED46" s="308"/>
      <c r="EE46" s="308"/>
      <c r="EF46" s="308"/>
      <c r="EG46" s="308"/>
      <c r="EH46" s="308"/>
      <c r="EI46" s="308"/>
      <c r="EJ46" s="308"/>
      <c r="EK46" s="308"/>
      <c r="EL46" s="308"/>
      <c r="EM46" s="308"/>
      <c r="EN46" s="308"/>
      <c r="EO46" s="308"/>
      <c r="EP46" s="308"/>
      <c r="EQ46" s="308"/>
      <c r="ER46" s="308"/>
      <c r="ES46" s="308"/>
      <c r="ET46" s="308"/>
      <c r="EU46" s="308"/>
      <c r="EV46" s="308"/>
      <c r="EW46" s="308"/>
      <c r="EX46" s="308"/>
      <c r="EY46" s="308"/>
      <c r="EZ46" s="308"/>
      <c r="FA46" s="308"/>
      <c r="FB46" s="308"/>
      <c r="FC46" s="308"/>
      <c r="FD46" s="308"/>
      <c r="FE46" s="308"/>
      <c r="FF46" s="308"/>
      <c r="FG46" s="308"/>
      <c r="FH46" s="308"/>
      <c r="FI46" s="308"/>
      <c r="FJ46" s="308"/>
      <c r="FK46" s="308"/>
      <c r="FL46" s="308"/>
      <c r="FM46" s="308"/>
      <c r="FN46" s="308"/>
      <c r="FO46" s="308"/>
      <c r="FP46" s="308"/>
      <c r="FQ46" s="308"/>
      <c r="FR46" s="308"/>
      <c r="FS46" s="308"/>
      <c r="FT46" s="308"/>
      <c r="FU46" s="308"/>
      <c r="FV46" s="308"/>
      <c r="FW46" s="308"/>
      <c r="FX46" s="308"/>
      <c r="FY46" s="308"/>
      <c r="FZ46" s="308"/>
      <c r="GA46" s="308"/>
      <c r="GB46" s="308"/>
      <c r="GC46" s="308"/>
      <c r="GD46" s="308"/>
      <c r="GE46" s="308"/>
      <c r="GF46" s="308"/>
      <c r="GG46" s="308"/>
    </row>
    <row r="47" spans="1:191" s="392" customFormat="1">
      <c r="A47" s="387" t="s">
        <v>485</v>
      </c>
      <c r="B47" s="396" t="s">
        <v>522</v>
      </c>
      <c r="C47" s="394"/>
      <c r="D47" s="340"/>
      <c r="E47" s="395">
        <v>230063.639</v>
      </c>
      <c r="F47" s="368"/>
      <c r="G47" s="395">
        <v>230063.639</v>
      </c>
      <c r="H47" s="390"/>
      <c r="I47" s="395">
        <v>60660</v>
      </c>
      <c r="J47" s="368"/>
      <c r="K47" s="395">
        <v>60660</v>
      </c>
      <c r="L47" s="390"/>
      <c r="M47" s="352">
        <f t="shared" ref="M47" si="7">+SUM(M48:M49)</f>
        <v>198356</v>
      </c>
      <c r="N47" s="368"/>
      <c r="O47" s="352">
        <f>+SUM(O48:O49)</f>
        <v>197156</v>
      </c>
      <c r="P47" s="390"/>
      <c r="Q47" s="395">
        <v>9045</v>
      </c>
      <c r="R47" s="395"/>
      <c r="S47" s="395">
        <v>9045</v>
      </c>
      <c r="T47" s="390"/>
      <c r="U47" s="390"/>
      <c r="V47" s="390"/>
      <c r="W47" s="390"/>
      <c r="X47" s="391"/>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308"/>
      <c r="DJ47" s="308"/>
      <c r="DK47" s="308"/>
      <c r="DL47" s="308"/>
      <c r="DM47" s="308"/>
      <c r="DN47" s="308"/>
      <c r="DO47" s="308"/>
      <c r="DP47" s="308"/>
      <c r="DQ47" s="308"/>
      <c r="DR47" s="308"/>
      <c r="DS47" s="308"/>
      <c r="DT47" s="308"/>
      <c r="DU47" s="308"/>
      <c r="DV47" s="308"/>
      <c r="DW47" s="308"/>
      <c r="DX47" s="308"/>
      <c r="DY47" s="308"/>
      <c r="DZ47" s="308"/>
      <c r="EA47" s="308"/>
      <c r="EB47" s="308"/>
      <c r="EC47" s="308"/>
      <c r="ED47" s="308"/>
      <c r="EE47" s="308"/>
      <c r="EF47" s="308"/>
      <c r="EG47" s="308"/>
      <c r="EH47" s="308"/>
      <c r="EI47" s="308"/>
      <c r="EJ47" s="308"/>
      <c r="EK47" s="308"/>
      <c r="EL47" s="308"/>
      <c r="EM47" s="308"/>
      <c r="EN47" s="308"/>
      <c r="EO47" s="308"/>
      <c r="EP47" s="308"/>
      <c r="EQ47" s="308"/>
      <c r="ER47" s="308"/>
      <c r="ES47" s="308"/>
      <c r="ET47" s="308"/>
      <c r="EU47" s="308"/>
      <c r="EV47" s="308"/>
      <c r="EW47" s="308"/>
      <c r="EX47" s="308"/>
      <c r="EY47" s="308"/>
      <c r="EZ47" s="308"/>
      <c r="FA47" s="308"/>
      <c r="FB47" s="308"/>
      <c r="FC47" s="308"/>
      <c r="FD47" s="308"/>
      <c r="FE47" s="308"/>
      <c r="FF47" s="308"/>
      <c r="FG47" s="308"/>
      <c r="FH47" s="308"/>
      <c r="FI47" s="308"/>
      <c r="FJ47" s="308"/>
      <c r="FK47" s="308"/>
      <c r="FL47" s="308"/>
      <c r="FM47" s="308"/>
      <c r="FN47" s="308"/>
      <c r="FO47" s="308"/>
      <c r="FP47" s="308"/>
      <c r="FQ47" s="308"/>
      <c r="FR47" s="308"/>
      <c r="FS47" s="308"/>
      <c r="FT47" s="308"/>
      <c r="FU47" s="308"/>
      <c r="FV47" s="308"/>
      <c r="FW47" s="308"/>
      <c r="FX47" s="308"/>
      <c r="FY47" s="308"/>
      <c r="FZ47" s="308"/>
      <c r="GA47" s="308"/>
      <c r="GB47" s="308"/>
      <c r="GC47" s="308"/>
      <c r="GD47" s="308"/>
      <c r="GE47" s="308"/>
      <c r="GF47" s="308"/>
      <c r="GG47" s="308"/>
    </row>
    <row r="48" spans="1:191" s="392" customFormat="1" ht="60">
      <c r="A48" s="397">
        <v>1</v>
      </c>
      <c r="B48" s="398" t="s">
        <v>548</v>
      </c>
      <c r="C48" s="399" t="s">
        <v>452</v>
      </c>
      <c r="D48" s="333" t="s">
        <v>549</v>
      </c>
      <c r="E48" s="327">
        <v>80839</v>
      </c>
      <c r="F48" s="368"/>
      <c r="G48" s="368">
        <v>80839</v>
      </c>
      <c r="H48" s="390"/>
      <c r="I48" s="327">
        <v>23000</v>
      </c>
      <c r="J48" s="368"/>
      <c r="K48" s="327">
        <v>23000</v>
      </c>
      <c r="L48" s="390"/>
      <c r="M48" s="356">
        <f>O48</f>
        <v>71201</v>
      </c>
      <c r="N48" s="368"/>
      <c r="O48" s="356">
        <v>71201</v>
      </c>
      <c r="P48" s="390"/>
      <c r="Q48" s="327">
        <v>8000</v>
      </c>
      <c r="R48" s="327"/>
      <c r="S48" s="327">
        <v>8000</v>
      </c>
      <c r="T48" s="390"/>
      <c r="U48" s="390"/>
      <c r="V48" s="390"/>
      <c r="W48" s="390"/>
      <c r="X48" s="391"/>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8"/>
      <c r="BW48" s="308"/>
      <c r="BX48" s="308"/>
      <c r="BY48" s="308"/>
      <c r="BZ48" s="308"/>
      <c r="CA48" s="308"/>
      <c r="CB48" s="308"/>
      <c r="CC48" s="308"/>
      <c r="CD48" s="308"/>
      <c r="CE48" s="308"/>
      <c r="CF48" s="308"/>
      <c r="CG48" s="308"/>
      <c r="CH48" s="308"/>
      <c r="CI48" s="308"/>
      <c r="CJ48" s="308"/>
      <c r="CK48" s="308"/>
      <c r="CL48" s="308"/>
      <c r="CM48" s="308"/>
      <c r="CN48" s="308"/>
      <c r="CO48" s="308"/>
      <c r="CP48" s="308"/>
      <c r="CQ48" s="308"/>
      <c r="CR48" s="308"/>
      <c r="CS48" s="308"/>
      <c r="CT48" s="308"/>
      <c r="CU48" s="308"/>
      <c r="CV48" s="308"/>
      <c r="CW48" s="308"/>
      <c r="CX48" s="308"/>
      <c r="CY48" s="308"/>
      <c r="CZ48" s="308"/>
      <c r="DA48" s="308"/>
      <c r="DB48" s="308"/>
      <c r="DC48" s="308"/>
      <c r="DD48" s="308"/>
      <c r="DE48" s="308"/>
      <c r="DF48" s="308"/>
      <c r="DG48" s="308"/>
      <c r="DH48" s="308"/>
      <c r="DI48" s="308"/>
      <c r="DJ48" s="308"/>
      <c r="DK48" s="308"/>
      <c r="DL48" s="308"/>
      <c r="DM48" s="308"/>
      <c r="DN48" s="308"/>
      <c r="DO48" s="308"/>
      <c r="DP48" s="308"/>
      <c r="DQ48" s="308"/>
      <c r="DR48" s="308"/>
      <c r="DS48" s="308"/>
      <c r="DT48" s="308"/>
      <c r="DU48" s="308"/>
      <c r="DV48" s="308"/>
      <c r="DW48" s="308"/>
      <c r="DX48" s="308"/>
      <c r="DY48" s="308"/>
      <c r="DZ48" s="308"/>
      <c r="EA48" s="308"/>
      <c r="EB48" s="308"/>
      <c r="EC48" s="308"/>
      <c r="ED48" s="308"/>
      <c r="EE48" s="308"/>
      <c r="EF48" s="308"/>
      <c r="EG48" s="308"/>
      <c r="EH48" s="308"/>
      <c r="EI48" s="308"/>
      <c r="EJ48" s="308"/>
      <c r="EK48" s="308"/>
      <c r="EL48" s="308"/>
      <c r="EM48" s="308"/>
      <c r="EN48" s="308"/>
      <c r="EO48" s="308"/>
      <c r="EP48" s="308"/>
      <c r="EQ48" s="308"/>
      <c r="ER48" s="308"/>
      <c r="ES48" s="308"/>
      <c r="ET48" s="308"/>
      <c r="EU48" s="308"/>
      <c r="EV48" s="308"/>
      <c r="EW48" s="308"/>
      <c r="EX48" s="308"/>
      <c r="EY48" s="308"/>
      <c r="EZ48" s="308"/>
      <c r="FA48" s="308"/>
      <c r="FB48" s="308"/>
      <c r="FC48" s="308"/>
      <c r="FD48" s="308"/>
      <c r="FE48" s="308"/>
      <c r="FF48" s="308"/>
      <c r="FG48" s="308"/>
      <c r="FH48" s="308"/>
      <c r="FI48" s="308"/>
      <c r="FJ48" s="308"/>
      <c r="FK48" s="308"/>
      <c r="FL48" s="308"/>
      <c r="FM48" s="308"/>
      <c r="FN48" s="308"/>
      <c r="FO48" s="308"/>
      <c r="FP48" s="308"/>
      <c r="FQ48" s="308"/>
      <c r="FR48" s="308"/>
      <c r="FS48" s="308"/>
      <c r="FT48" s="308"/>
      <c r="FU48" s="308"/>
      <c r="FV48" s="308"/>
      <c r="FW48" s="308"/>
      <c r="FX48" s="308"/>
      <c r="FY48" s="308"/>
      <c r="FZ48" s="308"/>
      <c r="GA48" s="308"/>
      <c r="GB48" s="308"/>
      <c r="GC48" s="308"/>
      <c r="GD48" s="308"/>
      <c r="GE48" s="308"/>
      <c r="GF48" s="308"/>
      <c r="GG48" s="308"/>
    </row>
    <row r="49" spans="1:189" s="392" customFormat="1" ht="45">
      <c r="A49" s="397">
        <v>2</v>
      </c>
      <c r="B49" s="398" t="s">
        <v>550</v>
      </c>
      <c r="C49" s="399" t="s">
        <v>551</v>
      </c>
      <c r="D49" s="333" t="s">
        <v>552</v>
      </c>
      <c r="E49" s="327">
        <v>149224.639</v>
      </c>
      <c r="F49" s="368"/>
      <c r="G49" s="368">
        <v>149224.639</v>
      </c>
      <c r="H49" s="390"/>
      <c r="I49" s="327">
        <v>37660</v>
      </c>
      <c r="J49" s="368"/>
      <c r="K49" s="327">
        <v>37660</v>
      </c>
      <c r="L49" s="390"/>
      <c r="M49" s="356">
        <f>+O49+1200</f>
        <v>127155</v>
      </c>
      <c r="N49" s="368"/>
      <c r="O49" s="356">
        <f>110955+15000</f>
        <v>125955</v>
      </c>
      <c r="P49" s="390"/>
      <c r="Q49" s="327">
        <v>1045</v>
      </c>
      <c r="R49" s="327"/>
      <c r="S49" s="327">
        <v>1045</v>
      </c>
      <c r="T49" s="390"/>
      <c r="U49" s="390"/>
      <c r="V49" s="390"/>
      <c r="W49" s="390"/>
      <c r="X49" s="391"/>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8"/>
      <c r="BS49" s="308"/>
      <c r="BT49" s="308"/>
      <c r="BU49" s="308"/>
      <c r="BV49" s="308"/>
      <c r="BW49" s="308"/>
      <c r="BX49" s="308"/>
      <c r="BY49" s="308"/>
      <c r="BZ49" s="308"/>
      <c r="CA49" s="308"/>
      <c r="CB49" s="308"/>
      <c r="CC49" s="308"/>
      <c r="CD49" s="308"/>
      <c r="CE49" s="308"/>
      <c r="CF49" s="308"/>
      <c r="CG49" s="308"/>
      <c r="CH49" s="308"/>
      <c r="CI49" s="308"/>
      <c r="CJ49" s="308"/>
      <c r="CK49" s="308"/>
      <c r="CL49" s="308"/>
      <c r="CM49" s="308"/>
      <c r="CN49" s="308"/>
      <c r="CO49" s="308"/>
      <c r="CP49" s="308"/>
      <c r="CQ49" s="308"/>
      <c r="CR49" s="308"/>
      <c r="CS49" s="308"/>
      <c r="CT49" s="308"/>
      <c r="CU49" s="308"/>
      <c r="CV49" s="308"/>
      <c r="CW49" s="308"/>
      <c r="CX49" s="308"/>
      <c r="CY49" s="308"/>
      <c r="CZ49" s="308"/>
      <c r="DA49" s="308"/>
      <c r="DB49" s="308"/>
      <c r="DC49" s="308"/>
      <c r="DD49" s="308"/>
      <c r="DE49" s="308"/>
      <c r="DF49" s="308"/>
      <c r="DG49" s="308"/>
      <c r="DH49" s="308"/>
      <c r="DI49" s="308"/>
      <c r="DJ49" s="308"/>
      <c r="DK49" s="308"/>
      <c r="DL49" s="308"/>
      <c r="DM49" s="308"/>
      <c r="DN49" s="308"/>
      <c r="DO49" s="308"/>
      <c r="DP49" s="308"/>
      <c r="DQ49" s="308"/>
      <c r="DR49" s="308"/>
      <c r="DS49" s="308"/>
      <c r="DT49" s="308"/>
      <c r="DU49" s="308"/>
      <c r="DV49" s="308"/>
      <c r="DW49" s="308"/>
      <c r="DX49" s="308"/>
      <c r="DY49" s="308"/>
      <c r="DZ49" s="308"/>
      <c r="EA49" s="308"/>
      <c r="EB49" s="308"/>
      <c r="EC49" s="308"/>
      <c r="ED49" s="308"/>
      <c r="EE49" s="308"/>
      <c r="EF49" s="308"/>
      <c r="EG49" s="308"/>
      <c r="EH49" s="308"/>
      <c r="EI49" s="308"/>
      <c r="EJ49" s="308"/>
      <c r="EK49" s="308"/>
      <c r="EL49" s="308"/>
      <c r="EM49" s="308"/>
      <c r="EN49" s="308"/>
      <c r="EO49" s="308"/>
      <c r="EP49" s="308"/>
      <c r="EQ49" s="308"/>
      <c r="ER49" s="308"/>
      <c r="ES49" s="308"/>
      <c r="ET49" s="308"/>
      <c r="EU49" s="308"/>
      <c r="EV49" s="308"/>
      <c r="EW49" s="308"/>
      <c r="EX49" s="308"/>
      <c r="EY49" s="308"/>
      <c r="EZ49" s="308"/>
      <c r="FA49" s="308"/>
      <c r="FB49" s="308"/>
      <c r="FC49" s="308"/>
      <c r="FD49" s="308"/>
      <c r="FE49" s="308"/>
      <c r="FF49" s="308"/>
      <c r="FG49" s="308"/>
      <c r="FH49" s="308"/>
      <c r="FI49" s="308"/>
      <c r="FJ49" s="308"/>
      <c r="FK49" s="308"/>
      <c r="FL49" s="308"/>
      <c r="FM49" s="308"/>
      <c r="FN49" s="308"/>
      <c r="FO49" s="308"/>
      <c r="FP49" s="308"/>
      <c r="FQ49" s="308"/>
      <c r="FR49" s="308"/>
      <c r="FS49" s="308"/>
      <c r="FT49" s="308"/>
      <c r="FU49" s="308"/>
      <c r="FV49" s="308"/>
      <c r="FW49" s="308"/>
      <c r="FX49" s="308"/>
      <c r="FY49" s="308"/>
      <c r="FZ49" s="308"/>
      <c r="GA49" s="308"/>
      <c r="GB49" s="308"/>
      <c r="GC49" s="308"/>
      <c r="GD49" s="308"/>
      <c r="GE49" s="308"/>
      <c r="GF49" s="308"/>
      <c r="GG49" s="308"/>
    </row>
    <row r="50" spans="1:189" s="392" customFormat="1">
      <c r="A50" s="387" t="s">
        <v>510</v>
      </c>
      <c r="B50" s="396" t="s">
        <v>553</v>
      </c>
      <c r="C50" s="394"/>
      <c r="D50" s="325"/>
      <c r="E50" s="322">
        <v>31776</v>
      </c>
      <c r="F50" s="368"/>
      <c r="G50" s="368">
        <v>31776</v>
      </c>
      <c r="H50" s="390"/>
      <c r="I50" s="322">
        <v>1948</v>
      </c>
      <c r="J50" s="368"/>
      <c r="K50" s="322">
        <v>1948</v>
      </c>
      <c r="L50" s="390"/>
      <c r="M50" s="352">
        <f t="shared" ref="M50" si="8">+SUM(M51:M51)</f>
        <v>12948</v>
      </c>
      <c r="N50" s="368"/>
      <c r="O50" s="352">
        <f>+SUM(O51:O51)</f>
        <v>12948</v>
      </c>
      <c r="P50" s="390"/>
      <c r="Q50" s="322">
        <v>0</v>
      </c>
      <c r="R50" s="322"/>
      <c r="S50" s="322">
        <v>0</v>
      </c>
      <c r="T50" s="390"/>
      <c r="U50" s="390"/>
      <c r="V50" s="390"/>
      <c r="W50" s="390"/>
      <c r="X50" s="391"/>
      <c r="Y50" s="308"/>
      <c r="Z50" s="308"/>
      <c r="AA50" s="308"/>
      <c r="AB50" s="308"/>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8"/>
      <c r="BR50" s="308"/>
      <c r="BS50" s="308"/>
      <c r="BT50" s="308"/>
      <c r="BU50" s="308"/>
      <c r="BV50" s="308"/>
      <c r="BW50" s="308"/>
      <c r="BX50" s="308"/>
      <c r="BY50" s="308"/>
      <c r="BZ50" s="308"/>
      <c r="CA50" s="308"/>
      <c r="CB50" s="308"/>
      <c r="CC50" s="308"/>
      <c r="CD50" s="308"/>
      <c r="CE50" s="308"/>
      <c r="CF50" s="308"/>
      <c r="CG50" s="308"/>
      <c r="CH50" s="308"/>
      <c r="CI50" s="308"/>
      <c r="CJ50" s="308"/>
      <c r="CK50" s="308"/>
      <c r="CL50" s="308"/>
      <c r="CM50" s="308"/>
      <c r="CN50" s="308"/>
      <c r="CO50" s="308"/>
      <c r="CP50" s="308"/>
      <c r="CQ50" s="308"/>
      <c r="CR50" s="308"/>
      <c r="CS50" s="308"/>
      <c r="CT50" s="308"/>
      <c r="CU50" s="308"/>
      <c r="CV50" s="308"/>
      <c r="CW50" s="308"/>
      <c r="CX50" s="308"/>
      <c r="CY50" s="308"/>
      <c r="CZ50" s="308"/>
      <c r="DA50" s="308"/>
      <c r="DB50" s="308"/>
      <c r="DC50" s="308"/>
      <c r="DD50" s="308"/>
      <c r="DE50" s="308"/>
      <c r="DF50" s="308"/>
      <c r="DG50" s="308"/>
      <c r="DH50" s="308"/>
      <c r="DI50" s="308"/>
      <c r="DJ50" s="308"/>
      <c r="DK50" s="308"/>
      <c r="DL50" s="308"/>
      <c r="DM50" s="308"/>
      <c r="DN50" s="308"/>
      <c r="DO50" s="308"/>
      <c r="DP50" s="308"/>
      <c r="DQ50" s="308"/>
      <c r="DR50" s="308"/>
      <c r="DS50" s="308"/>
      <c r="DT50" s="308"/>
      <c r="DU50" s="308"/>
      <c r="DV50" s="308"/>
      <c r="DW50" s="308"/>
      <c r="DX50" s="308"/>
      <c r="DY50" s="308"/>
      <c r="DZ50" s="308"/>
      <c r="EA50" s="308"/>
      <c r="EB50" s="308"/>
      <c r="EC50" s="308"/>
      <c r="ED50" s="308"/>
      <c r="EE50" s="308"/>
      <c r="EF50" s="308"/>
      <c r="EG50" s="308"/>
      <c r="EH50" s="308"/>
      <c r="EI50" s="308"/>
      <c r="EJ50" s="308"/>
      <c r="EK50" s="308"/>
      <c r="EL50" s="308"/>
      <c r="EM50" s="308"/>
      <c r="EN50" s="308"/>
      <c r="EO50" s="308"/>
      <c r="EP50" s="308"/>
      <c r="EQ50" s="308"/>
      <c r="ER50" s="308"/>
      <c r="ES50" s="308"/>
      <c r="ET50" s="308"/>
      <c r="EU50" s="308"/>
      <c r="EV50" s="308"/>
      <c r="EW50" s="308"/>
      <c r="EX50" s="308"/>
      <c r="EY50" s="308"/>
      <c r="EZ50" s="308"/>
      <c r="FA50" s="308"/>
      <c r="FB50" s="308"/>
      <c r="FC50" s="308"/>
      <c r="FD50" s="308"/>
      <c r="FE50" s="308"/>
      <c r="FF50" s="308"/>
      <c r="FG50" s="308"/>
      <c r="FH50" s="308"/>
      <c r="FI50" s="308"/>
      <c r="FJ50" s="308"/>
      <c r="FK50" s="308"/>
      <c r="FL50" s="308"/>
      <c r="FM50" s="308"/>
      <c r="FN50" s="308"/>
      <c r="FO50" s="308"/>
      <c r="FP50" s="308"/>
      <c r="FQ50" s="308"/>
      <c r="FR50" s="308"/>
      <c r="FS50" s="308"/>
      <c r="FT50" s="308"/>
      <c r="FU50" s="308"/>
      <c r="FV50" s="308"/>
      <c r="FW50" s="308"/>
      <c r="FX50" s="308"/>
      <c r="FY50" s="308"/>
      <c r="FZ50" s="308"/>
      <c r="GA50" s="308"/>
      <c r="GB50" s="308"/>
      <c r="GC50" s="308"/>
      <c r="GD50" s="308"/>
      <c r="GE50" s="308"/>
      <c r="GF50" s="308"/>
      <c r="GG50" s="308"/>
    </row>
    <row r="51" spans="1:189" s="392" customFormat="1" ht="45">
      <c r="A51" s="397">
        <v>1</v>
      </c>
      <c r="B51" s="400" t="s">
        <v>554</v>
      </c>
      <c r="C51" s="399" t="s">
        <v>182</v>
      </c>
      <c r="D51" s="325" t="s">
        <v>555</v>
      </c>
      <c r="E51" s="322">
        <v>31776</v>
      </c>
      <c r="F51" s="368"/>
      <c r="G51" s="368">
        <v>31776</v>
      </c>
      <c r="H51" s="390"/>
      <c r="I51" s="322">
        <v>1948</v>
      </c>
      <c r="J51" s="368"/>
      <c r="K51" s="322">
        <v>1948</v>
      </c>
      <c r="L51" s="390"/>
      <c r="M51" s="356">
        <f>+O51</f>
        <v>12948</v>
      </c>
      <c r="N51" s="368"/>
      <c r="O51" s="356">
        <f>11000+1948</f>
        <v>12948</v>
      </c>
      <c r="P51" s="390"/>
      <c r="Q51" s="322"/>
      <c r="R51" s="322"/>
      <c r="S51" s="322"/>
      <c r="T51" s="390"/>
      <c r="U51" s="390"/>
      <c r="V51" s="390"/>
      <c r="W51" s="390"/>
      <c r="X51" s="391"/>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8"/>
      <c r="BH51" s="308"/>
      <c r="BI51" s="308"/>
      <c r="BJ51" s="308"/>
      <c r="BK51" s="308"/>
      <c r="BL51" s="308"/>
      <c r="BM51" s="308"/>
      <c r="BN51" s="308"/>
      <c r="BO51" s="308"/>
      <c r="BP51" s="308"/>
      <c r="BQ51" s="308"/>
      <c r="BR51" s="308"/>
      <c r="BS51" s="308"/>
      <c r="BT51" s="308"/>
      <c r="BU51" s="308"/>
      <c r="BV51" s="308"/>
      <c r="BW51" s="308"/>
      <c r="BX51" s="308"/>
      <c r="BY51" s="308"/>
      <c r="BZ51" s="308"/>
      <c r="CA51" s="308"/>
      <c r="CB51" s="308"/>
      <c r="CC51" s="308"/>
      <c r="CD51" s="308"/>
      <c r="CE51" s="308"/>
      <c r="CF51" s="308"/>
      <c r="CG51" s="308"/>
      <c r="CH51" s="308"/>
      <c r="CI51" s="308"/>
      <c r="CJ51" s="308"/>
      <c r="CK51" s="308"/>
      <c r="CL51" s="308"/>
      <c r="CM51" s="308"/>
      <c r="CN51" s="308"/>
      <c r="CO51" s="308"/>
      <c r="CP51" s="308"/>
      <c r="CQ51" s="308"/>
      <c r="CR51" s="308"/>
      <c r="CS51" s="308"/>
      <c r="CT51" s="308"/>
      <c r="CU51" s="308"/>
      <c r="CV51" s="308"/>
      <c r="CW51" s="308"/>
      <c r="CX51" s="308"/>
      <c r="CY51" s="308"/>
      <c r="CZ51" s="308"/>
      <c r="DA51" s="308"/>
      <c r="DB51" s="308"/>
      <c r="DC51" s="308"/>
      <c r="DD51" s="308"/>
      <c r="DE51" s="308"/>
      <c r="DF51" s="308"/>
      <c r="DG51" s="308"/>
      <c r="DH51" s="308"/>
      <c r="DI51" s="308"/>
      <c r="DJ51" s="308"/>
      <c r="DK51" s="308"/>
      <c r="DL51" s="308"/>
      <c r="DM51" s="308"/>
      <c r="DN51" s="308"/>
      <c r="DO51" s="308"/>
      <c r="DP51" s="308"/>
      <c r="DQ51" s="308"/>
      <c r="DR51" s="308"/>
      <c r="DS51" s="308"/>
      <c r="DT51" s="308"/>
      <c r="DU51" s="308"/>
      <c r="DV51" s="308"/>
      <c r="DW51" s="308"/>
      <c r="DX51" s="308"/>
      <c r="DY51" s="308"/>
      <c r="DZ51" s="308"/>
      <c r="EA51" s="308"/>
      <c r="EB51" s="308"/>
      <c r="EC51" s="308"/>
      <c r="ED51" s="308"/>
      <c r="EE51" s="308"/>
      <c r="EF51" s="308"/>
      <c r="EG51" s="308"/>
      <c r="EH51" s="308"/>
      <c r="EI51" s="308"/>
      <c r="EJ51" s="308"/>
      <c r="EK51" s="308"/>
      <c r="EL51" s="308"/>
      <c r="EM51" s="308"/>
      <c r="EN51" s="308"/>
      <c r="EO51" s="308"/>
      <c r="EP51" s="308"/>
      <c r="EQ51" s="308"/>
      <c r="ER51" s="308"/>
      <c r="ES51" s="308"/>
      <c r="ET51" s="308"/>
      <c r="EU51" s="308"/>
      <c r="EV51" s="308"/>
      <c r="EW51" s="308"/>
      <c r="EX51" s="308"/>
      <c r="EY51" s="308"/>
      <c r="EZ51" s="308"/>
      <c r="FA51" s="308"/>
      <c r="FB51" s="308"/>
      <c r="FC51" s="308"/>
      <c r="FD51" s="308"/>
      <c r="FE51" s="308"/>
      <c r="FF51" s="308"/>
      <c r="FG51" s="308"/>
      <c r="FH51" s="308"/>
      <c r="FI51" s="308"/>
      <c r="FJ51" s="308"/>
      <c r="FK51" s="308"/>
      <c r="FL51" s="308"/>
      <c r="FM51" s="308"/>
      <c r="FN51" s="308"/>
      <c r="FO51" s="308"/>
      <c r="FP51" s="308"/>
      <c r="FQ51" s="308"/>
      <c r="FR51" s="308"/>
      <c r="FS51" s="308"/>
      <c r="FT51" s="308"/>
      <c r="FU51" s="308"/>
      <c r="FV51" s="308"/>
      <c r="FW51" s="308"/>
      <c r="FX51" s="308"/>
      <c r="FY51" s="308"/>
      <c r="FZ51" s="308"/>
      <c r="GA51" s="308"/>
      <c r="GB51" s="308"/>
      <c r="GC51" s="308"/>
      <c r="GD51" s="308"/>
      <c r="GE51" s="308"/>
      <c r="GF51" s="308"/>
      <c r="GG51" s="308"/>
    </row>
    <row r="52" spans="1:189" s="392" customFormat="1" ht="28.5">
      <c r="A52" s="393">
        <v>-2</v>
      </c>
      <c r="B52" s="396" t="s">
        <v>556</v>
      </c>
      <c r="C52" s="401"/>
      <c r="D52" s="325"/>
      <c r="E52" s="322">
        <v>490016</v>
      </c>
      <c r="F52" s="368"/>
      <c r="G52" s="368">
        <v>490016</v>
      </c>
      <c r="H52" s="390"/>
      <c r="I52" s="322">
        <v>38052</v>
      </c>
      <c r="J52" s="368"/>
      <c r="K52" s="322">
        <v>38052</v>
      </c>
      <c r="L52" s="390"/>
      <c r="M52" s="352">
        <f t="shared" ref="M52:M53" si="9">M53</f>
        <v>382052</v>
      </c>
      <c r="N52" s="368"/>
      <c r="O52" s="352">
        <f>O53</f>
        <v>382052</v>
      </c>
      <c r="P52" s="390"/>
      <c r="Q52" s="322">
        <v>33000</v>
      </c>
      <c r="R52" s="322"/>
      <c r="S52" s="322">
        <v>33000</v>
      </c>
      <c r="T52" s="390"/>
      <c r="U52" s="390"/>
      <c r="V52" s="390"/>
      <c r="W52" s="390"/>
      <c r="X52" s="391"/>
      <c r="Y52" s="308"/>
      <c r="Z52" s="308"/>
      <c r="AA52" s="308"/>
      <c r="AB52" s="308"/>
      <c r="AC52" s="308"/>
      <c r="AD52" s="308"/>
      <c r="AE52" s="308"/>
      <c r="AF52" s="308"/>
      <c r="AG52" s="308"/>
      <c r="AH52" s="308"/>
      <c r="AI52" s="308"/>
      <c r="AJ52" s="308"/>
      <c r="AK52" s="308"/>
      <c r="AL52" s="308"/>
      <c r="AM52" s="308"/>
      <c r="AN52" s="308"/>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8"/>
      <c r="BP52" s="308"/>
      <c r="BQ52" s="308"/>
      <c r="BR52" s="308"/>
      <c r="BS52" s="308"/>
      <c r="BT52" s="308"/>
      <c r="BU52" s="308"/>
      <c r="BV52" s="308"/>
      <c r="BW52" s="308"/>
      <c r="BX52" s="308"/>
      <c r="BY52" s="308"/>
      <c r="BZ52" s="308"/>
      <c r="CA52" s="308"/>
      <c r="CB52" s="308"/>
      <c r="CC52" s="308"/>
      <c r="CD52" s="308"/>
      <c r="CE52" s="308"/>
      <c r="CF52" s="308"/>
      <c r="CG52" s="308"/>
      <c r="CH52" s="308"/>
      <c r="CI52" s="308"/>
      <c r="CJ52" s="308"/>
      <c r="CK52" s="308"/>
      <c r="CL52" s="308"/>
      <c r="CM52" s="308"/>
      <c r="CN52" s="308"/>
      <c r="CO52" s="308"/>
      <c r="CP52" s="308"/>
      <c r="CQ52" s="308"/>
      <c r="CR52" s="308"/>
      <c r="CS52" s="308"/>
      <c r="CT52" s="308"/>
      <c r="CU52" s="308"/>
      <c r="CV52" s="308"/>
      <c r="CW52" s="308"/>
      <c r="CX52" s="308"/>
      <c r="CY52" s="308"/>
      <c r="CZ52" s="308"/>
      <c r="DA52" s="308"/>
      <c r="DB52" s="308"/>
      <c r="DC52" s="308"/>
      <c r="DD52" s="308"/>
      <c r="DE52" s="308"/>
      <c r="DF52" s="308"/>
      <c r="DG52" s="308"/>
      <c r="DH52" s="308"/>
      <c r="DI52" s="308"/>
      <c r="DJ52" s="308"/>
      <c r="DK52" s="308"/>
      <c r="DL52" s="308"/>
      <c r="DM52" s="308"/>
      <c r="DN52" s="308"/>
      <c r="DO52" s="308"/>
      <c r="DP52" s="308"/>
      <c r="DQ52" s="308"/>
      <c r="DR52" s="308"/>
      <c r="DS52" s="308"/>
      <c r="DT52" s="308"/>
      <c r="DU52" s="308"/>
      <c r="DV52" s="308"/>
      <c r="DW52" s="308"/>
      <c r="DX52" s="308"/>
      <c r="DY52" s="308"/>
      <c r="DZ52" s="308"/>
      <c r="EA52" s="308"/>
      <c r="EB52" s="308"/>
      <c r="EC52" s="308"/>
      <c r="ED52" s="308"/>
      <c r="EE52" s="308"/>
      <c r="EF52" s="308"/>
      <c r="EG52" s="308"/>
      <c r="EH52" s="308"/>
      <c r="EI52" s="308"/>
      <c r="EJ52" s="308"/>
      <c r="EK52" s="308"/>
      <c r="EL52" s="308"/>
      <c r="EM52" s="308"/>
      <c r="EN52" s="308"/>
      <c r="EO52" s="308"/>
      <c r="EP52" s="308"/>
      <c r="EQ52" s="308"/>
      <c r="ER52" s="308"/>
      <c r="ES52" s="308"/>
      <c r="ET52" s="308"/>
      <c r="EU52" s="308"/>
      <c r="EV52" s="308"/>
      <c r="EW52" s="308"/>
      <c r="EX52" s="308"/>
      <c r="EY52" s="308"/>
      <c r="EZ52" s="308"/>
      <c r="FA52" s="308"/>
      <c r="FB52" s="308"/>
      <c r="FC52" s="308"/>
      <c r="FD52" s="308"/>
      <c r="FE52" s="308"/>
      <c r="FF52" s="308"/>
      <c r="FG52" s="308"/>
      <c r="FH52" s="308"/>
      <c r="FI52" s="308"/>
      <c r="FJ52" s="308"/>
      <c r="FK52" s="308"/>
      <c r="FL52" s="308"/>
      <c r="FM52" s="308"/>
      <c r="FN52" s="308"/>
      <c r="FO52" s="308"/>
      <c r="FP52" s="308"/>
      <c r="FQ52" s="308"/>
      <c r="FR52" s="308"/>
      <c r="FS52" s="308"/>
      <c r="FT52" s="308"/>
      <c r="FU52" s="308"/>
      <c r="FV52" s="308"/>
      <c r="FW52" s="308"/>
      <c r="FX52" s="308"/>
      <c r="FY52" s="308"/>
      <c r="FZ52" s="308"/>
      <c r="GA52" s="308"/>
      <c r="GB52" s="308"/>
      <c r="GC52" s="308"/>
      <c r="GD52" s="308"/>
      <c r="GE52" s="308"/>
      <c r="GF52" s="308"/>
      <c r="GG52" s="308"/>
    </row>
    <row r="53" spans="1:189" s="392" customFormat="1">
      <c r="A53" s="387" t="s">
        <v>485</v>
      </c>
      <c r="B53" s="396" t="s">
        <v>522</v>
      </c>
      <c r="C53" s="401"/>
      <c r="D53" s="367"/>
      <c r="E53" s="344">
        <v>490016</v>
      </c>
      <c r="F53" s="368"/>
      <c r="G53" s="368">
        <v>490016</v>
      </c>
      <c r="H53" s="390"/>
      <c r="I53" s="344">
        <v>38052</v>
      </c>
      <c r="J53" s="368"/>
      <c r="K53" s="344">
        <v>38052</v>
      </c>
      <c r="L53" s="390"/>
      <c r="M53" s="352">
        <f t="shared" si="9"/>
        <v>382052</v>
      </c>
      <c r="N53" s="368"/>
      <c r="O53" s="352">
        <f>O54</f>
        <v>382052</v>
      </c>
      <c r="P53" s="390"/>
      <c r="Q53" s="344">
        <v>33000</v>
      </c>
      <c r="R53" s="344"/>
      <c r="S53" s="344">
        <v>33000</v>
      </c>
      <c r="T53" s="390"/>
      <c r="U53" s="390"/>
      <c r="V53" s="390"/>
      <c r="W53" s="390"/>
      <c r="X53" s="391"/>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8"/>
      <c r="BW53" s="308"/>
      <c r="BX53" s="308"/>
      <c r="BY53" s="308"/>
      <c r="BZ53" s="308"/>
      <c r="CA53" s="308"/>
      <c r="CB53" s="308"/>
      <c r="CC53" s="308"/>
      <c r="CD53" s="308"/>
      <c r="CE53" s="308"/>
      <c r="CF53" s="308"/>
      <c r="CG53" s="308"/>
      <c r="CH53" s="308"/>
      <c r="CI53" s="308"/>
      <c r="CJ53" s="308"/>
      <c r="CK53" s="308"/>
      <c r="CL53" s="308"/>
      <c r="CM53" s="308"/>
      <c r="CN53" s="308"/>
      <c r="CO53" s="308"/>
      <c r="CP53" s="308"/>
      <c r="CQ53" s="308"/>
      <c r="CR53" s="308"/>
      <c r="CS53" s="308"/>
      <c r="CT53" s="308"/>
      <c r="CU53" s="308"/>
      <c r="CV53" s="308"/>
      <c r="CW53" s="308"/>
      <c r="CX53" s="308"/>
      <c r="CY53" s="308"/>
      <c r="CZ53" s="308"/>
      <c r="DA53" s="308"/>
      <c r="DB53" s="308"/>
      <c r="DC53" s="308"/>
      <c r="DD53" s="308"/>
      <c r="DE53" s="308"/>
      <c r="DF53" s="308"/>
      <c r="DG53" s="308"/>
      <c r="DH53" s="308"/>
      <c r="DI53" s="308"/>
      <c r="DJ53" s="308"/>
      <c r="DK53" s="308"/>
      <c r="DL53" s="308"/>
      <c r="DM53" s="308"/>
      <c r="DN53" s="308"/>
      <c r="DO53" s="308"/>
      <c r="DP53" s="308"/>
      <c r="DQ53" s="308"/>
      <c r="DR53" s="308"/>
      <c r="DS53" s="308"/>
      <c r="DT53" s="308"/>
      <c r="DU53" s="308"/>
      <c r="DV53" s="308"/>
      <c r="DW53" s="308"/>
      <c r="DX53" s="308"/>
      <c r="DY53" s="308"/>
      <c r="DZ53" s="308"/>
      <c r="EA53" s="308"/>
      <c r="EB53" s="308"/>
      <c r="EC53" s="308"/>
      <c r="ED53" s="308"/>
      <c r="EE53" s="308"/>
      <c r="EF53" s="308"/>
      <c r="EG53" s="308"/>
      <c r="EH53" s="308"/>
      <c r="EI53" s="308"/>
      <c r="EJ53" s="308"/>
      <c r="EK53" s="308"/>
      <c r="EL53" s="308"/>
      <c r="EM53" s="308"/>
      <c r="EN53" s="308"/>
      <c r="EO53" s="308"/>
      <c r="EP53" s="308"/>
      <c r="EQ53" s="308"/>
      <c r="ER53" s="308"/>
      <c r="ES53" s="308"/>
      <c r="ET53" s="308"/>
      <c r="EU53" s="308"/>
      <c r="EV53" s="308"/>
      <c r="EW53" s="308"/>
      <c r="EX53" s="308"/>
      <c r="EY53" s="308"/>
      <c r="EZ53" s="308"/>
      <c r="FA53" s="308"/>
      <c r="FB53" s="308"/>
      <c r="FC53" s="308"/>
      <c r="FD53" s="308"/>
      <c r="FE53" s="308"/>
      <c r="FF53" s="308"/>
      <c r="FG53" s="308"/>
      <c r="FH53" s="308"/>
      <c r="FI53" s="308"/>
      <c r="FJ53" s="308"/>
      <c r="FK53" s="308"/>
      <c r="FL53" s="308"/>
      <c r="FM53" s="308"/>
      <c r="FN53" s="308"/>
      <c r="FO53" s="308"/>
      <c r="FP53" s="308"/>
      <c r="FQ53" s="308"/>
      <c r="FR53" s="308"/>
      <c r="FS53" s="308"/>
      <c r="FT53" s="308"/>
      <c r="FU53" s="308"/>
      <c r="FV53" s="308"/>
      <c r="FW53" s="308"/>
      <c r="FX53" s="308"/>
      <c r="FY53" s="308"/>
      <c r="FZ53" s="308"/>
      <c r="GA53" s="308"/>
      <c r="GB53" s="308"/>
      <c r="GC53" s="308"/>
      <c r="GD53" s="308"/>
      <c r="GE53" s="308"/>
      <c r="GF53" s="308"/>
      <c r="GG53" s="308"/>
    </row>
    <row r="54" spans="1:189" s="392" customFormat="1" ht="30">
      <c r="A54" s="397">
        <v>1</v>
      </c>
      <c r="B54" s="368" t="s">
        <v>557</v>
      </c>
      <c r="C54" s="401" t="s">
        <v>182</v>
      </c>
      <c r="D54" s="325" t="s">
        <v>558</v>
      </c>
      <c r="E54" s="322">
        <v>490016</v>
      </c>
      <c r="F54" s="368"/>
      <c r="G54" s="368">
        <v>490016</v>
      </c>
      <c r="H54" s="390"/>
      <c r="I54" s="322">
        <v>38052</v>
      </c>
      <c r="J54" s="368"/>
      <c r="K54" s="322">
        <v>38052</v>
      </c>
      <c r="L54" s="390"/>
      <c r="M54" s="356">
        <f>+O54</f>
        <v>382052</v>
      </c>
      <c r="N54" s="368"/>
      <c r="O54" s="356">
        <f>384000-1948</f>
        <v>382052</v>
      </c>
      <c r="P54" s="390"/>
      <c r="Q54" s="322">
        <v>33000</v>
      </c>
      <c r="R54" s="322"/>
      <c r="S54" s="322">
        <v>33000</v>
      </c>
      <c r="T54" s="390"/>
      <c r="U54" s="390"/>
      <c r="V54" s="390"/>
      <c r="W54" s="390"/>
      <c r="X54" s="391"/>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8"/>
      <c r="BZ54" s="308"/>
      <c r="CA54" s="308"/>
      <c r="CB54" s="308"/>
      <c r="CC54" s="308"/>
      <c r="CD54" s="308"/>
      <c r="CE54" s="308"/>
      <c r="CF54" s="308"/>
      <c r="CG54" s="308"/>
      <c r="CH54" s="308"/>
      <c r="CI54" s="308"/>
      <c r="CJ54" s="308"/>
      <c r="CK54" s="308"/>
      <c r="CL54" s="308"/>
      <c r="CM54" s="308"/>
      <c r="CN54" s="308"/>
      <c r="CO54" s="308"/>
      <c r="CP54" s="308"/>
      <c r="CQ54" s="308"/>
      <c r="CR54" s="308"/>
      <c r="CS54" s="308"/>
      <c r="CT54" s="308"/>
      <c r="CU54" s="308"/>
      <c r="CV54" s="308"/>
      <c r="CW54" s="308"/>
      <c r="CX54" s="308"/>
      <c r="CY54" s="308"/>
      <c r="CZ54" s="308"/>
      <c r="DA54" s="308"/>
      <c r="DB54" s="308"/>
      <c r="DC54" s="308"/>
      <c r="DD54" s="308"/>
      <c r="DE54" s="308"/>
      <c r="DF54" s="308"/>
      <c r="DG54" s="308"/>
      <c r="DH54" s="308"/>
      <c r="DI54" s="308"/>
      <c r="DJ54" s="308"/>
      <c r="DK54" s="308"/>
      <c r="DL54" s="308"/>
      <c r="DM54" s="308"/>
      <c r="DN54" s="308"/>
      <c r="DO54" s="308"/>
      <c r="DP54" s="308"/>
      <c r="DQ54" s="308"/>
      <c r="DR54" s="308"/>
      <c r="DS54" s="308"/>
      <c r="DT54" s="308"/>
      <c r="DU54" s="308"/>
      <c r="DV54" s="308"/>
      <c r="DW54" s="308"/>
      <c r="DX54" s="308"/>
      <c r="DY54" s="308"/>
      <c r="DZ54" s="308"/>
      <c r="EA54" s="308"/>
      <c r="EB54" s="308"/>
      <c r="EC54" s="308"/>
      <c r="ED54" s="308"/>
      <c r="EE54" s="308"/>
      <c r="EF54" s="308"/>
      <c r="EG54" s="308"/>
      <c r="EH54" s="308"/>
      <c r="EI54" s="308"/>
      <c r="EJ54" s="308"/>
      <c r="EK54" s="308"/>
      <c r="EL54" s="308"/>
      <c r="EM54" s="308"/>
      <c r="EN54" s="308"/>
      <c r="EO54" s="308"/>
      <c r="EP54" s="308"/>
      <c r="EQ54" s="308"/>
      <c r="ER54" s="308"/>
      <c r="ES54" s="308"/>
      <c r="ET54" s="308"/>
      <c r="EU54" s="308"/>
      <c r="EV54" s="308"/>
      <c r="EW54" s="308"/>
      <c r="EX54" s="308"/>
      <c r="EY54" s="308"/>
      <c r="EZ54" s="308"/>
      <c r="FA54" s="308"/>
      <c r="FB54" s="308"/>
      <c r="FC54" s="308"/>
      <c r="FD54" s="308"/>
      <c r="FE54" s="308"/>
      <c r="FF54" s="308"/>
      <c r="FG54" s="308"/>
      <c r="FH54" s="308"/>
      <c r="FI54" s="308"/>
      <c r="FJ54" s="308"/>
      <c r="FK54" s="308"/>
      <c r="FL54" s="308"/>
      <c r="FM54" s="308"/>
      <c r="FN54" s="308"/>
      <c r="FO54" s="308"/>
      <c r="FP54" s="308"/>
      <c r="FQ54" s="308"/>
      <c r="FR54" s="308"/>
      <c r="FS54" s="308"/>
      <c r="FT54" s="308"/>
      <c r="FU54" s="308"/>
      <c r="FV54" s="308"/>
      <c r="FW54" s="308"/>
      <c r="FX54" s="308"/>
      <c r="FY54" s="308"/>
      <c r="FZ54" s="308"/>
      <c r="GA54" s="308"/>
      <c r="GB54" s="308"/>
      <c r="GC54" s="308"/>
      <c r="GD54" s="308"/>
      <c r="GE54" s="308"/>
      <c r="GF54" s="308"/>
      <c r="GG54" s="308"/>
    </row>
    <row r="55" spans="1:189" s="392" customFormat="1">
      <c r="A55" s="393">
        <v>-3</v>
      </c>
      <c r="B55" s="324" t="s">
        <v>559</v>
      </c>
      <c r="C55" s="394"/>
      <c r="D55" s="325"/>
      <c r="E55" s="322">
        <v>141000</v>
      </c>
      <c r="F55" s="368"/>
      <c r="G55" s="368">
        <v>141000</v>
      </c>
      <c r="H55" s="390"/>
      <c r="I55" s="322">
        <v>0</v>
      </c>
      <c r="J55" s="368"/>
      <c r="K55" s="322">
        <v>0</v>
      </c>
      <c r="L55" s="390"/>
      <c r="M55" s="352">
        <f t="shared" ref="M55" si="10">+M56</f>
        <v>0</v>
      </c>
      <c r="N55" s="368"/>
      <c r="O55" s="352">
        <f>+O56</f>
        <v>0</v>
      </c>
      <c r="P55" s="390"/>
      <c r="Q55" s="322">
        <v>3000</v>
      </c>
      <c r="R55" s="322"/>
      <c r="S55" s="322">
        <v>3000</v>
      </c>
      <c r="T55" s="390"/>
      <c r="U55" s="390"/>
      <c r="V55" s="390"/>
      <c r="W55" s="390"/>
      <c r="X55" s="391"/>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8"/>
      <c r="BP55" s="308"/>
      <c r="BQ55" s="308"/>
      <c r="BR55" s="308"/>
      <c r="BS55" s="308"/>
      <c r="BT55" s="308"/>
      <c r="BU55" s="308"/>
      <c r="BV55" s="308"/>
      <c r="BW55" s="308"/>
      <c r="BX55" s="308"/>
      <c r="BY55" s="308"/>
      <c r="BZ55" s="308"/>
      <c r="CA55" s="308"/>
      <c r="CB55" s="308"/>
      <c r="CC55" s="308"/>
      <c r="CD55" s="308"/>
      <c r="CE55" s="308"/>
      <c r="CF55" s="308"/>
      <c r="CG55" s="308"/>
      <c r="CH55" s="308"/>
      <c r="CI55" s="308"/>
      <c r="CJ55" s="308"/>
      <c r="CK55" s="308"/>
      <c r="CL55" s="308"/>
      <c r="CM55" s="308"/>
      <c r="CN55" s="308"/>
      <c r="CO55" s="308"/>
      <c r="CP55" s="308"/>
      <c r="CQ55" s="308"/>
      <c r="CR55" s="308"/>
      <c r="CS55" s="308"/>
      <c r="CT55" s="308"/>
      <c r="CU55" s="308"/>
      <c r="CV55" s="308"/>
      <c r="CW55" s="308"/>
      <c r="CX55" s="308"/>
      <c r="CY55" s="308"/>
      <c r="CZ55" s="308"/>
      <c r="DA55" s="308"/>
      <c r="DB55" s="308"/>
      <c r="DC55" s="308"/>
      <c r="DD55" s="308"/>
      <c r="DE55" s="308"/>
      <c r="DF55" s="308"/>
      <c r="DG55" s="308"/>
      <c r="DH55" s="308"/>
      <c r="DI55" s="308"/>
      <c r="DJ55" s="308"/>
      <c r="DK55" s="308"/>
      <c r="DL55" s="308"/>
      <c r="DM55" s="308"/>
      <c r="DN55" s="308"/>
      <c r="DO55" s="308"/>
      <c r="DP55" s="308"/>
      <c r="DQ55" s="308"/>
      <c r="DR55" s="308"/>
      <c r="DS55" s="308"/>
      <c r="DT55" s="308"/>
      <c r="DU55" s="308"/>
      <c r="DV55" s="308"/>
      <c r="DW55" s="308"/>
      <c r="DX55" s="308"/>
      <c r="DY55" s="308"/>
      <c r="DZ55" s="308"/>
      <c r="EA55" s="308"/>
      <c r="EB55" s="308"/>
      <c r="EC55" s="308"/>
      <c r="ED55" s="308"/>
      <c r="EE55" s="308"/>
      <c r="EF55" s="308"/>
      <c r="EG55" s="308"/>
      <c r="EH55" s="308"/>
      <c r="EI55" s="308"/>
      <c r="EJ55" s="308"/>
      <c r="EK55" s="308"/>
      <c r="EL55" s="308"/>
      <c r="EM55" s="308"/>
      <c r="EN55" s="308"/>
      <c r="EO55" s="308"/>
      <c r="EP55" s="308"/>
      <c r="EQ55" s="308"/>
      <c r="ER55" s="308"/>
      <c r="ES55" s="308"/>
      <c r="ET55" s="308"/>
      <c r="EU55" s="308"/>
      <c r="EV55" s="308"/>
      <c r="EW55" s="308"/>
      <c r="EX55" s="308"/>
      <c r="EY55" s="308"/>
      <c r="EZ55" s="308"/>
      <c r="FA55" s="308"/>
      <c r="FB55" s="308"/>
      <c r="FC55" s="308"/>
      <c r="FD55" s="308"/>
      <c r="FE55" s="308"/>
      <c r="FF55" s="308"/>
      <c r="FG55" s="308"/>
      <c r="FH55" s="308"/>
      <c r="FI55" s="308"/>
      <c r="FJ55" s="308"/>
      <c r="FK55" s="308"/>
      <c r="FL55" s="308"/>
      <c r="FM55" s="308"/>
      <c r="FN55" s="308"/>
      <c r="FO55" s="308"/>
      <c r="FP55" s="308"/>
      <c r="FQ55" s="308"/>
      <c r="FR55" s="308"/>
      <c r="FS55" s="308"/>
      <c r="FT55" s="308"/>
      <c r="FU55" s="308"/>
      <c r="FV55" s="308"/>
      <c r="FW55" s="308"/>
      <c r="FX55" s="308"/>
      <c r="FY55" s="308"/>
      <c r="FZ55" s="308"/>
      <c r="GA55" s="308"/>
      <c r="GB55" s="308"/>
      <c r="GC55" s="308"/>
      <c r="GD55" s="308"/>
      <c r="GE55" s="308"/>
      <c r="GF55" s="308"/>
      <c r="GG55" s="308"/>
    </row>
    <row r="56" spans="1:189" s="392" customFormat="1">
      <c r="A56" s="387" t="s">
        <v>485</v>
      </c>
      <c r="B56" s="396" t="s">
        <v>522</v>
      </c>
      <c r="C56" s="394"/>
      <c r="D56" s="402"/>
      <c r="E56" s="403">
        <v>141000</v>
      </c>
      <c r="F56" s="368"/>
      <c r="G56" s="368">
        <v>141000</v>
      </c>
      <c r="H56" s="390"/>
      <c r="I56" s="344">
        <v>0</v>
      </c>
      <c r="J56" s="368"/>
      <c r="K56" s="344">
        <v>0</v>
      </c>
      <c r="L56" s="390"/>
      <c r="M56" s="352">
        <f t="shared" ref="M56" si="11">+SUM(M57:M57)</f>
        <v>0</v>
      </c>
      <c r="N56" s="368"/>
      <c r="O56" s="352">
        <f>+SUM(O57:O57)</f>
        <v>0</v>
      </c>
      <c r="P56" s="390"/>
      <c r="Q56" s="344">
        <v>3000</v>
      </c>
      <c r="R56" s="344"/>
      <c r="S56" s="344">
        <v>3000</v>
      </c>
      <c r="T56" s="390"/>
      <c r="U56" s="390"/>
      <c r="V56" s="390"/>
      <c r="W56" s="390"/>
      <c r="X56" s="391"/>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8"/>
      <c r="AY56" s="308"/>
      <c r="AZ56" s="308"/>
      <c r="BA56" s="308"/>
      <c r="BB56" s="308"/>
      <c r="BC56" s="308"/>
      <c r="BD56" s="308"/>
      <c r="BE56" s="308"/>
      <c r="BF56" s="308"/>
      <c r="BG56" s="308"/>
      <c r="BH56" s="308"/>
      <c r="BI56" s="308"/>
      <c r="BJ56" s="308"/>
      <c r="BK56" s="308"/>
      <c r="BL56" s="308"/>
      <c r="BM56" s="308"/>
      <c r="BN56" s="308"/>
      <c r="BO56" s="308"/>
      <c r="BP56" s="308"/>
      <c r="BQ56" s="308"/>
      <c r="BR56" s="308"/>
      <c r="BS56" s="308"/>
      <c r="BT56" s="308"/>
      <c r="BU56" s="308"/>
      <c r="BV56" s="308"/>
      <c r="BW56" s="308"/>
      <c r="BX56" s="308"/>
      <c r="BY56" s="308"/>
      <c r="BZ56" s="308"/>
      <c r="CA56" s="308"/>
      <c r="CB56" s="308"/>
      <c r="CC56" s="308"/>
      <c r="CD56" s="308"/>
      <c r="CE56" s="308"/>
      <c r="CF56" s="308"/>
      <c r="CG56" s="308"/>
      <c r="CH56" s="308"/>
      <c r="CI56" s="308"/>
      <c r="CJ56" s="308"/>
      <c r="CK56" s="308"/>
      <c r="CL56" s="308"/>
      <c r="CM56" s="308"/>
      <c r="CN56" s="308"/>
      <c r="CO56" s="308"/>
      <c r="CP56" s="308"/>
      <c r="CQ56" s="308"/>
      <c r="CR56" s="308"/>
      <c r="CS56" s="308"/>
      <c r="CT56" s="308"/>
      <c r="CU56" s="308"/>
      <c r="CV56" s="308"/>
      <c r="CW56" s="308"/>
      <c r="CX56" s="308"/>
      <c r="CY56" s="308"/>
      <c r="CZ56" s="308"/>
      <c r="DA56" s="308"/>
      <c r="DB56" s="308"/>
      <c r="DC56" s="308"/>
      <c r="DD56" s="308"/>
      <c r="DE56" s="308"/>
      <c r="DF56" s="308"/>
      <c r="DG56" s="308"/>
      <c r="DH56" s="308"/>
      <c r="DI56" s="308"/>
      <c r="DJ56" s="308"/>
      <c r="DK56" s="308"/>
      <c r="DL56" s="308"/>
      <c r="DM56" s="308"/>
      <c r="DN56" s="308"/>
      <c r="DO56" s="308"/>
      <c r="DP56" s="308"/>
      <c r="DQ56" s="308"/>
      <c r="DR56" s="308"/>
      <c r="DS56" s="308"/>
      <c r="DT56" s="308"/>
      <c r="DU56" s="308"/>
      <c r="DV56" s="308"/>
      <c r="DW56" s="308"/>
      <c r="DX56" s="308"/>
      <c r="DY56" s="308"/>
      <c r="DZ56" s="308"/>
      <c r="EA56" s="308"/>
      <c r="EB56" s="308"/>
      <c r="EC56" s="308"/>
      <c r="ED56" s="308"/>
      <c r="EE56" s="308"/>
      <c r="EF56" s="308"/>
      <c r="EG56" s="308"/>
      <c r="EH56" s="308"/>
      <c r="EI56" s="308"/>
      <c r="EJ56" s="308"/>
      <c r="EK56" s="308"/>
      <c r="EL56" s="308"/>
      <c r="EM56" s="308"/>
      <c r="EN56" s="308"/>
      <c r="EO56" s="308"/>
      <c r="EP56" s="308"/>
      <c r="EQ56" s="308"/>
      <c r="ER56" s="308"/>
      <c r="ES56" s="308"/>
      <c r="ET56" s="308"/>
      <c r="EU56" s="308"/>
      <c r="EV56" s="308"/>
      <c r="EW56" s="308"/>
      <c r="EX56" s="308"/>
      <c r="EY56" s="308"/>
      <c r="EZ56" s="308"/>
      <c r="FA56" s="308"/>
      <c r="FB56" s="308"/>
      <c r="FC56" s="308"/>
      <c r="FD56" s="308"/>
      <c r="FE56" s="308"/>
      <c r="FF56" s="308"/>
      <c r="FG56" s="308"/>
      <c r="FH56" s="308"/>
      <c r="FI56" s="308"/>
      <c r="FJ56" s="308"/>
      <c r="FK56" s="308"/>
      <c r="FL56" s="308"/>
      <c r="FM56" s="308"/>
      <c r="FN56" s="308"/>
      <c r="FO56" s="308"/>
      <c r="FP56" s="308"/>
      <c r="FQ56" s="308"/>
      <c r="FR56" s="308"/>
      <c r="FS56" s="308"/>
      <c r="FT56" s="308"/>
      <c r="FU56" s="308"/>
      <c r="FV56" s="308"/>
      <c r="FW56" s="308"/>
      <c r="FX56" s="308"/>
      <c r="FY56" s="308"/>
      <c r="FZ56" s="308"/>
      <c r="GA56" s="308"/>
      <c r="GB56" s="308"/>
      <c r="GC56" s="308"/>
      <c r="GD56" s="308"/>
      <c r="GE56" s="308"/>
      <c r="GF56" s="308"/>
      <c r="GG56" s="308"/>
    </row>
    <row r="57" spans="1:189" s="392" customFormat="1" ht="45">
      <c r="A57" s="397">
        <v>1</v>
      </c>
      <c r="B57" s="398" t="s">
        <v>560</v>
      </c>
      <c r="C57" s="399" t="s">
        <v>551</v>
      </c>
      <c r="D57" s="401"/>
      <c r="E57" s="344">
        <v>141000</v>
      </c>
      <c r="F57" s="368"/>
      <c r="G57" s="368">
        <v>141000</v>
      </c>
      <c r="H57" s="390"/>
      <c r="I57" s="344"/>
      <c r="J57" s="368"/>
      <c r="K57" s="344"/>
      <c r="L57" s="390"/>
      <c r="M57" s="356"/>
      <c r="N57" s="368"/>
      <c r="O57" s="356"/>
      <c r="P57" s="390"/>
      <c r="Q57" s="344">
        <v>3000</v>
      </c>
      <c r="R57" s="344"/>
      <c r="S57" s="344">
        <v>3000</v>
      </c>
      <c r="T57" s="390"/>
      <c r="U57" s="390"/>
      <c r="V57" s="390"/>
      <c r="W57" s="390"/>
      <c r="X57" s="391"/>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c r="AZ57" s="308"/>
      <c r="BA57" s="308"/>
      <c r="BB57" s="308"/>
      <c r="BC57" s="308"/>
      <c r="BD57" s="308"/>
      <c r="BE57" s="308"/>
      <c r="BF57" s="308"/>
      <c r="BG57" s="308"/>
      <c r="BH57" s="308"/>
      <c r="BI57" s="308"/>
      <c r="BJ57" s="308"/>
      <c r="BK57" s="308"/>
      <c r="BL57" s="308"/>
      <c r="BM57" s="308"/>
      <c r="BN57" s="308"/>
      <c r="BO57" s="308"/>
      <c r="BP57" s="308"/>
      <c r="BQ57" s="308"/>
      <c r="BR57" s="308"/>
      <c r="BS57" s="308"/>
      <c r="BT57" s="308"/>
      <c r="BU57" s="308"/>
      <c r="BV57" s="308"/>
      <c r="BW57" s="308"/>
      <c r="BX57" s="308"/>
      <c r="BY57" s="308"/>
      <c r="BZ57" s="308"/>
      <c r="CA57" s="308"/>
      <c r="CB57" s="308"/>
      <c r="CC57" s="308"/>
      <c r="CD57" s="308"/>
      <c r="CE57" s="308"/>
      <c r="CF57" s="308"/>
      <c r="CG57" s="308"/>
      <c r="CH57" s="308"/>
      <c r="CI57" s="308"/>
      <c r="CJ57" s="308"/>
      <c r="CK57" s="308"/>
      <c r="CL57" s="308"/>
      <c r="CM57" s="308"/>
      <c r="CN57" s="308"/>
      <c r="CO57" s="308"/>
      <c r="CP57" s="308"/>
      <c r="CQ57" s="308"/>
      <c r="CR57" s="308"/>
      <c r="CS57" s="308"/>
      <c r="CT57" s="308"/>
      <c r="CU57" s="308"/>
      <c r="CV57" s="308"/>
      <c r="CW57" s="308"/>
      <c r="CX57" s="308"/>
      <c r="CY57" s="308"/>
      <c r="CZ57" s="308"/>
      <c r="DA57" s="308"/>
      <c r="DB57" s="308"/>
      <c r="DC57" s="308"/>
      <c r="DD57" s="308"/>
      <c r="DE57" s="308"/>
      <c r="DF57" s="308"/>
      <c r="DG57" s="308"/>
      <c r="DH57" s="308"/>
      <c r="DI57" s="308"/>
      <c r="DJ57" s="308"/>
      <c r="DK57" s="308"/>
      <c r="DL57" s="308"/>
      <c r="DM57" s="308"/>
      <c r="DN57" s="308"/>
      <c r="DO57" s="308"/>
      <c r="DP57" s="308"/>
      <c r="DQ57" s="308"/>
      <c r="DR57" s="308"/>
      <c r="DS57" s="308"/>
      <c r="DT57" s="308"/>
      <c r="DU57" s="308"/>
      <c r="DV57" s="308"/>
      <c r="DW57" s="308"/>
      <c r="DX57" s="308"/>
      <c r="DY57" s="308"/>
      <c r="DZ57" s="308"/>
      <c r="EA57" s="308"/>
      <c r="EB57" s="308"/>
      <c r="EC57" s="308"/>
      <c r="ED57" s="308"/>
      <c r="EE57" s="308"/>
      <c r="EF57" s="308"/>
      <c r="EG57" s="308"/>
      <c r="EH57" s="308"/>
      <c r="EI57" s="308"/>
      <c r="EJ57" s="308"/>
      <c r="EK57" s="308"/>
      <c r="EL57" s="308"/>
      <c r="EM57" s="308"/>
      <c r="EN57" s="308"/>
      <c r="EO57" s="308"/>
      <c r="EP57" s="308"/>
      <c r="EQ57" s="308"/>
      <c r="ER57" s="308"/>
      <c r="ES57" s="308"/>
      <c r="ET57" s="308"/>
      <c r="EU57" s="308"/>
      <c r="EV57" s="308"/>
      <c r="EW57" s="308"/>
      <c r="EX57" s="308"/>
      <c r="EY57" s="308"/>
      <c r="EZ57" s="308"/>
      <c r="FA57" s="308"/>
      <c r="FB57" s="308"/>
      <c r="FC57" s="308"/>
      <c r="FD57" s="308"/>
      <c r="FE57" s="308"/>
      <c r="FF57" s="308"/>
      <c r="FG57" s="308"/>
      <c r="FH57" s="308"/>
      <c r="FI57" s="308"/>
      <c r="FJ57" s="308"/>
      <c r="FK57" s="308"/>
      <c r="FL57" s="308"/>
      <c r="FM57" s="308"/>
      <c r="FN57" s="308"/>
      <c r="FO57" s="308"/>
      <c r="FP57" s="308"/>
      <c r="FQ57" s="308"/>
      <c r="FR57" s="308"/>
      <c r="FS57" s="308"/>
      <c r="FT57" s="308"/>
      <c r="FU57" s="308"/>
      <c r="FV57" s="308"/>
      <c r="FW57" s="308"/>
      <c r="FX57" s="308"/>
      <c r="FY57" s="308"/>
      <c r="FZ57" s="308"/>
      <c r="GA57" s="308"/>
      <c r="GB57" s="308"/>
      <c r="GC57" s="308"/>
      <c r="GD57" s="308"/>
      <c r="GE57" s="308"/>
      <c r="GF57" s="308"/>
      <c r="GG57" s="308"/>
    </row>
    <row r="58" spans="1:189" s="392" customFormat="1">
      <c r="A58" s="387" t="s">
        <v>4</v>
      </c>
      <c r="B58" s="396" t="s">
        <v>561</v>
      </c>
      <c r="C58" s="394"/>
      <c r="D58" s="401"/>
      <c r="E58" s="344">
        <v>150274</v>
      </c>
      <c r="F58" s="368"/>
      <c r="G58" s="368">
        <v>85000</v>
      </c>
      <c r="H58" s="390"/>
      <c r="I58" s="344">
        <v>12000</v>
      </c>
      <c r="J58" s="368"/>
      <c r="K58" s="344">
        <v>12000</v>
      </c>
      <c r="L58" s="390"/>
      <c r="M58" s="352">
        <f t="shared" ref="M58:M59" si="12">M59</f>
        <v>128073</v>
      </c>
      <c r="N58" s="368"/>
      <c r="O58" s="352">
        <f>O59</f>
        <v>65663</v>
      </c>
      <c r="P58" s="390"/>
      <c r="Q58" s="344">
        <v>14000</v>
      </c>
      <c r="R58" s="344"/>
      <c r="S58" s="344">
        <v>14000</v>
      </c>
      <c r="T58" s="390"/>
      <c r="U58" s="390"/>
      <c r="V58" s="390"/>
      <c r="W58" s="390"/>
      <c r="X58" s="391"/>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8"/>
      <c r="AY58" s="308"/>
      <c r="AZ58" s="308"/>
      <c r="BA58" s="308"/>
      <c r="BB58" s="308"/>
      <c r="BC58" s="308"/>
      <c r="BD58" s="308"/>
      <c r="BE58" s="308"/>
      <c r="BF58" s="308"/>
      <c r="BG58" s="308"/>
      <c r="BH58" s="308"/>
      <c r="BI58" s="308"/>
      <c r="BJ58" s="308"/>
      <c r="BK58" s="308"/>
      <c r="BL58" s="308"/>
      <c r="BM58" s="308"/>
      <c r="BN58" s="308"/>
      <c r="BO58" s="308"/>
      <c r="BP58" s="308"/>
      <c r="BQ58" s="308"/>
      <c r="BR58" s="308"/>
      <c r="BS58" s="308"/>
      <c r="BT58" s="308"/>
      <c r="BU58" s="308"/>
      <c r="BV58" s="308"/>
      <c r="BW58" s="308"/>
      <c r="BX58" s="308"/>
      <c r="BY58" s="308"/>
      <c r="BZ58" s="308"/>
      <c r="CA58" s="308"/>
      <c r="CB58" s="308"/>
      <c r="CC58" s="308"/>
      <c r="CD58" s="308"/>
      <c r="CE58" s="308"/>
      <c r="CF58" s="308"/>
      <c r="CG58" s="308"/>
      <c r="CH58" s="308"/>
      <c r="CI58" s="308"/>
      <c r="CJ58" s="308"/>
      <c r="CK58" s="308"/>
      <c r="CL58" s="308"/>
      <c r="CM58" s="308"/>
      <c r="CN58" s="308"/>
      <c r="CO58" s="308"/>
      <c r="CP58" s="308"/>
      <c r="CQ58" s="308"/>
      <c r="CR58" s="308"/>
      <c r="CS58" s="308"/>
      <c r="CT58" s="308"/>
      <c r="CU58" s="308"/>
      <c r="CV58" s="308"/>
      <c r="CW58" s="308"/>
      <c r="CX58" s="308"/>
      <c r="CY58" s="308"/>
      <c r="CZ58" s="308"/>
      <c r="DA58" s="308"/>
      <c r="DB58" s="308"/>
      <c r="DC58" s="308"/>
      <c r="DD58" s="308"/>
      <c r="DE58" s="308"/>
      <c r="DF58" s="308"/>
      <c r="DG58" s="308"/>
      <c r="DH58" s="308"/>
      <c r="DI58" s="308"/>
      <c r="DJ58" s="308"/>
      <c r="DK58" s="308"/>
      <c r="DL58" s="308"/>
      <c r="DM58" s="308"/>
      <c r="DN58" s="308"/>
      <c r="DO58" s="308"/>
      <c r="DP58" s="308"/>
      <c r="DQ58" s="308"/>
      <c r="DR58" s="308"/>
      <c r="DS58" s="308"/>
      <c r="DT58" s="308"/>
      <c r="DU58" s="308"/>
      <c r="DV58" s="308"/>
      <c r="DW58" s="308"/>
      <c r="DX58" s="308"/>
      <c r="DY58" s="308"/>
      <c r="DZ58" s="308"/>
      <c r="EA58" s="308"/>
      <c r="EB58" s="308"/>
      <c r="EC58" s="308"/>
      <c r="ED58" s="308"/>
      <c r="EE58" s="308"/>
      <c r="EF58" s="308"/>
      <c r="EG58" s="308"/>
      <c r="EH58" s="308"/>
      <c r="EI58" s="308"/>
      <c r="EJ58" s="308"/>
      <c r="EK58" s="308"/>
      <c r="EL58" s="308"/>
      <c r="EM58" s="308"/>
      <c r="EN58" s="308"/>
      <c r="EO58" s="308"/>
      <c r="EP58" s="308"/>
      <c r="EQ58" s="308"/>
      <c r="ER58" s="308"/>
      <c r="ES58" s="308"/>
      <c r="ET58" s="308"/>
      <c r="EU58" s="308"/>
      <c r="EV58" s="308"/>
      <c r="EW58" s="308"/>
      <c r="EX58" s="308"/>
      <c r="EY58" s="308"/>
      <c r="EZ58" s="308"/>
      <c r="FA58" s="308"/>
      <c r="FB58" s="308"/>
      <c r="FC58" s="308"/>
      <c r="FD58" s="308"/>
      <c r="FE58" s="308"/>
      <c r="FF58" s="308"/>
      <c r="FG58" s="308"/>
      <c r="FH58" s="308"/>
      <c r="FI58" s="308"/>
      <c r="FJ58" s="308"/>
      <c r="FK58" s="308"/>
      <c r="FL58" s="308"/>
      <c r="FM58" s="308"/>
      <c r="FN58" s="308"/>
      <c r="FO58" s="308"/>
      <c r="FP58" s="308"/>
      <c r="FQ58" s="308"/>
      <c r="FR58" s="308"/>
      <c r="FS58" s="308"/>
      <c r="FT58" s="308"/>
      <c r="FU58" s="308"/>
      <c r="FV58" s="308"/>
      <c r="FW58" s="308"/>
      <c r="FX58" s="308"/>
      <c r="FY58" s="308"/>
      <c r="FZ58" s="308"/>
      <c r="GA58" s="308"/>
      <c r="GB58" s="308"/>
      <c r="GC58" s="308"/>
      <c r="GD58" s="308"/>
      <c r="GE58" s="308"/>
      <c r="GF58" s="308"/>
      <c r="GG58" s="308"/>
    </row>
    <row r="59" spans="1:189" s="392" customFormat="1" ht="28.5">
      <c r="A59" s="393">
        <v>-1</v>
      </c>
      <c r="B59" s="396" t="s">
        <v>562</v>
      </c>
      <c r="C59" s="394"/>
      <c r="D59" s="401"/>
      <c r="E59" s="344">
        <v>150274</v>
      </c>
      <c r="F59" s="368"/>
      <c r="G59" s="368">
        <v>85000</v>
      </c>
      <c r="H59" s="390"/>
      <c r="I59" s="344">
        <v>12000</v>
      </c>
      <c r="J59" s="368"/>
      <c r="K59" s="344">
        <v>12000</v>
      </c>
      <c r="L59" s="390"/>
      <c r="M59" s="352">
        <f t="shared" si="12"/>
        <v>128073</v>
      </c>
      <c r="N59" s="368"/>
      <c r="O59" s="352">
        <f>O60</f>
        <v>65663</v>
      </c>
      <c r="P59" s="390"/>
      <c r="Q59" s="344">
        <v>14000</v>
      </c>
      <c r="R59" s="344"/>
      <c r="S59" s="344">
        <v>14000</v>
      </c>
      <c r="T59" s="390"/>
      <c r="U59" s="390"/>
      <c r="V59" s="390"/>
      <c r="W59" s="390"/>
      <c r="X59" s="391"/>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08"/>
      <c r="BF59" s="308"/>
      <c r="BG59" s="308"/>
      <c r="BH59" s="308"/>
      <c r="BI59" s="308"/>
      <c r="BJ59" s="308"/>
      <c r="BK59" s="308"/>
      <c r="BL59" s="308"/>
      <c r="BM59" s="308"/>
      <c r="BN59" s="308"/>
      <c r="BO59" s="308"/>
      <c r="BP59" s="308"/>
      <c r="BQ59" s="308"/>
      <c r="BR59" s="308"/>
      <c r="BS59" s="308"/>
      <c r="BT59" s="308"/>
      <c r="BU59" s="308"/>
      <c r="BV59" s="308"/>
      <c r="BW59" s="308"/>
      <c r="BX59" s="308"/>
      <c r="BY59" s="308"/>
      <c r="BZ59" s="308"/>
      <c r="CA59" s="308"/>
      <c r="CB59" s="308"/>
      <c r="CC59" s="308"/>
      <c r="CD59" s="308"/>
      <c r="CE59" s="308"/>
      <c r="CF59" s="308"/>
      <c r="CG59" s="308"/>
      <c r="CH59" s="308"/>
      <c r="CI59" s="308"/>
      <c r="CJ59" s="308"/>
      <c r="CK59" s="308"/>
      <c r="CL59" s="308"/>
      <c r="CM59" s="308"/>
      <c r="CN59" s="308"/>
      <c r="CO59" s="308"/>
      <c r="CP59" s="308"/>
      <c r="CQ59" s="308"/>
      <c r="CR59" s="308"/>
      <c r="CS59" s="308"/>
      <c r="CT59" s="308"/>
      <c r="CU59" s="308"/>
      <c r="CV59" s="308"/>
      <c r="CW59" s="308"/>
      <c r="CX59" s="308"/>
      <c r="CY59" s="308"/>
      <c r="CZ59" s="308"/>
      <c r="DA59" s="308"/>
      <c r="DB59" s="308"/>
      <c r="DC59" s="308"/>
      <c r="DD59" s="308"/>
      <c r="DE59" s="308"/>
      <c r="DF59" s="308"/>
      <c r="DG59" s="308"/>
      <c r="DH59" s="308"/>
      <c r="DI59" s="308"/>
      <c r="DJ59" s="308"/>
      <c r="DK59" s="308"/>
      <c r="DL59" s="308"/>
      <c r="DM59" s="308"/>
      <c r="DN59" s="308"/>
      <c r="DO59" s="308"/>
      <c r="DP59" s="308"/>
      <c r="DQ59" s="308"/>
      <c r="DR59" s="308"/>
      <c r="DS59" s="308"/>
      <c r="DT59" s="308"/>
      <c r="DU59" s="308"/>
      <c r="DV59" s="308"/>
      <c r="DW59" s="308"/>
      <c r="DX59" s="308"/>
      <c r="DY59" s="308"/>
      <c r="DZ59" s="308"/>
      <c r="EA59" s="308"/>
      <c r="EB59" s="308"/>
      <c r="EC59" s="308"/>
      <c r="ED59" s="308"/>
      <c r="EE59" s="308"/>
      <c r="EF59" s="308"/>
      <c r="EG59" s="308"/>
      <c r="EH59" s="308"/>
      <c r="EI59" s="308"/>
      <c r="EJ59" s="308"/>
      <c r="EK59" s="308"/>
      <c r="EL59" s="308"/>
      <c r="EM59" s="308"/>
      <c r="EN59" s="308"/>
      <c r="EO59" s="308"/>
      <c r="EP59" s="308"/>
      <c r="EQ59" s="308"/>
      <c r="ER59" s="308"/>
      <c r="ES59" s="308"/>
      <c r="ET59" s="308"/>
      <c r="EU59" s="308"/>
      <c r="EV59" s="308"/>
      <c r="EW59" s="308"/>
      <c r="EX59" s="308"/>
      <c r="EY59" s="308"/>
      <c r="EZ59" s="308"/>
      <c r="FA59" s="308"/>
      <c r="FB59" s="308"/>
      <c r="FC59" s="308"/>
      <c r="FD59" s="308"/>
      <c r="FE59" s="308"/>
      <c r="FF59" s="308"/>
      <c r="FG59" s="308"/>
      <c r="FH59" s="308"/>
      <c r="FI59" s="308"/>
      <c r="FJ59" s="308"/>
      <c r="FK59" s="308"/>
      <c r="FL59" s="308"/>
      <c r="FM59" s="308"/>
      <c r="FN59" s="308"/>
      <c r="FO59" s="308"/>
      <c r="FP59" s="308"/>
      <c r="FQ59" s="308"/>
      <c r="FR59" s="308"/>
      <c r="FS59" s="308"/>
      <c r="FT59" s="308"/>
      <c r="FU59" s="308"/>
      <c r="FV59" s="308"/>
      <c r="FW59" s="308"/>
      <c r="FX59" s="308"/>
      <c r="FY59" s="308"/>
      <c r="FZ59" s="308"/>
      <c r="GA59" s="308"/>
      <c r="GB59" s="308"/>
      <c r="GC59" s="308"/>
      <c r="GD59" s="308"/>
      <c r="GE59" s="308"/>
      <c r="GF59" s="308"/>
      <c r="GG59" s="308"/>
    </row>
    <row r="60" spans="1:189" s="392" customFormat="1">
      <c r="A60" s="387" t="s">
        <v>485</v>
      </c>
      <c r="B60" s="396" t="s">
        <v>522</v>
      </c>
      <c r="C60" s="394"/>
      <c r="D60" s="367"/>
      <c r="E60" s="344">
        <v>150274</v>
      </c>
      <c r="F60" s="368"/>
      <c r="G60" s="368">
        <v>85000</v>
      </c>
      <c r="H60" s="390"/>
      <c r="I60" s="344">
        <v>12000</v>
      </c>
      <c r="J60" s="368"/>
      <c r="K60" s="344">
        <v>12000</v>
      </c>
      <c r="L60" s="390"/>
      <c r="M60" s="352">
        <f t="shared" ref="M60" si="13">+SUM(M61:M61)</f>
        <v>128073</v>
      </c>
      <c r="N60" s="368"/>
      <c r="O60" s="352">
        <f>+SUM(O61:O61)</f>
        <v>65663</v>
      </c>
      <c r="P60" s="390"/>
      <c r="Q60" s="344">
        <v>14000</v>
      </c>
      <c r="R60" s="344"/>
      <c r="S60" s="344">
        <v>14000</v>
      </c>
      <c r="T60" s="390"/>
      <c r="U60" s="390"/>
      <c r="V60" s="390"/>
      <c r="W60" s="390"/>
      <c r="X60" s="391"/>
      <c r="Y60" s="308"/>
      <c r="Z60" s="308"/>
      <c r="AA60" s="308"/>
      <c r="AB60" s="308"/>
      <c r="AC60" s="308"/>
      <c r="AD60" s="308"/>
      <c r="AE60" s="308"/>
      <c r="AF60" s="308"/>
      <c r="AG60" s="308"/>
      <c r="AH60" s="308"/>
      <c r="AI60" s="308"/>
      <c r="AJ60" s="308"/>
      <c r="AK60" s="308"/>
      <c r="AL60" s="308"/>
      <c r="AM60" s="308"/>
      <c r="AN60" s="308"/>
      <c r="AO60" s="308"/>
      <c r="AP60" s="308"/>
      <c r="AQ60" s="308"/>
      <c r="AR60" s="308"/>
      <c r="AS60" s="308"/>
      <c r="AT60" s="308"/>
      <c r="AU60" s="308"/>
      <c r="AV60" s="308"/>
      <c r="AW60" s="308"/>
      <c r="AX60" s="308"/>
      <c r="AY60" s="308"/>
      <c r="AZ60" s="308"/>
      <c r="BA60" s="308"/>
      <c r="BB60" s="308"/>
      <c r="BC60" s="308"/>
      <c r="BD60" s="308"/>
      <c r="BE60" s="308"/>
      <c r="BF60" s="308"/>
      <c r="BG60" s="308"/>
      <c r="BH60" s="308"/>
      <c r="BI60" s="308"/>
      <c r="BJ60" s="308"/>
      <c r="BK60" s="308"/>
      <c r="BL60" s="308"/>
      <c r="BM60" s="308"/>
      <c r="BN60" s="308"/>
      <c r="BO60" s="308"/>
      <c r="BP60" s="308"/>
      <c r="BQ60" s="308"/>
      <c r="BR60" s="308"/>
      <c r="BS60" s="308"/>
      <c r="BT60" s="308"/>
      <c r="BU60" s="308"/>
      <c r="BV60" s="308"/>
      <c r="BW60" s="308"/>
      <c r="BX60" s="308"/>
      <c r="BY60" s="308"/>
      <c r="BZ60" s="308"/>
      <c r="CA60" s="308"/>
      <c r="CB60" s="308"/>
      <c r="CC60" s="308"/>
      <c r="CD60" s="308"/>
      <c r="CE60" s="308"/>
      <c r="CF60" s="308"/>
      <c r="CG60" s="308"/>
      <c r="CH60" s="308"/>
      <c r="CI60" s="308"/>
      <c r="CJ60" s="308"/>
      <c r="CK60" s="308"/>
      <c r="CL60" s="308"/>
      <c r="CM60" s="308"/>
      <c r="CN60" s="308"/>
      <c r="CO60" s="308"/>
      <c r="CP60" s="308"/>
      <c r="CQ60" s="308"/>
      <c r="CR60" s="308"/>
      <c r="CS60" s="308"/>
      <c r="CT60" s="308"/>
      <c r="CU60" s="308"/>
      <c r="CV60" s="308"/>
      <c r="CW60" s="308"/>
      <c r="CX60" s="308"/>
      <c r="CY60" s="308"/>
      <c r="CZ60" s="308"/>
      <c r="DA60" s="308"/>
      <c r="DB60" s="308"/>
      <c r="DC60" s="308"/>
      <c r="DD60" s="308"/>
      <c r="DE60" s="308"/>
      <c r="DF60" s="308"/>
      <c r="DG60" s="308"/>
      <c r="DH60" s="308"/>
      <c r="DI60" s="308"/>
      <c r="DJ60" s="308"/>
      <c r="DK60" s="308"/>
      <c r="DL60" s="308"/>
      <c r="DM60" s="308"/>
      <c r="DN60" s="308"/>
      <c r="DO60" s="308"/>
      <c r="DP60" s="308"/>
      <c r="DQ60" s="308"/>
      <c r="DR60" s="308"/>
      <c r="DS60" s="308"/>
      <c r="DT60" s="308"/>
      <c r="DU60" s="308"/>
      <c r="DV60" s="308"/>
      <c r="DW60" s="308"/>
      <c r="DX60" s="308"/>
      <c r="DY60" s="308"/>
      <c r="DZ60" s="308"/>
      <c r="EA60" s="308"/>
      <c r="EB60" s="308"/>
      <c r="EC60" s="308"/>
      <c r="ED60" s="308"/>
      <c r="EE60" s="308"/>
      <c r="EF60" s="308"/>
      <c r="EG60" s="308"/>
      <c r="EH60" s="308"/>
      <c r="EI60" s="308"/>
      <c r="EJ60" s="308"/>
      <c r="EK60" s="308"/>
      <c r="EL60" s="308"/>
      <c r="EM60" s="308"/>
      <c r="EN60" s="308"/>
      <c r="EO60" s="308"/>
      <c r="EP60" s="308"/>
      <c r="EQ60" s="308"/>
      <c r="ER60" s="308"/>
      <c r="ES60" s="308"/>
      <c r="ET60" s="308"/>
      <c r="EU60" s="308"/>
      <c r="EV60" s="308"/>
      <c r="EW60" s="308"/>
      <c r="EX60" s="308"/>
      <c r="EY60" s="308"/>
      <c r="EZ60" s="308"/>
      <c r="FA60" s="308"/>
      <c r="FB60" s="308"/>
      <c r="FC60" s="308"/>
      <c r="FD60" s="308"/>
      <c r="FE60" s="308"/>
      <c r="FF60" s="308"/>
      <c r="FG60" s="308"/>
      <c r="FH60" s="308"/>
      <c r="FI60" s="308"/>
      <c r="FJ60" s="308"/>
      <c r="FK60" s="308"/>
      <c r="FL60" s="308"/>
      <c r="FM60" s="308"/>
      <c r="FN60" s="308"/>
      <c r="FO60" s="308"/>
      <c r="FP60" s="308"/>
      <c r="FQ60" s="308"/>
      <c r="FR60" s="308"/>
      <c r="FS60" s="308"/>
      <c r="FT60" s="308"/>
      <c r="FU60" s="308"/>
      <c r="FV60" s="308"/>
      <c r="FW60" s="308"/>
      <c r="FX60" s="308"/>
      <c r="FY60" s="308"/>
      <c r="FZ60" s="308"/>
      <c r="GA60" s="308"/>
      <c r="GB60" s="308"/>
      <c r="GC60" s="308"/>
      <c r="GD60" s="308"/>
      <c r="GE60" s="308"/>
      <c r="GF60" s="308"/>
      <c r="GG60" s="308"/>
    </row>
    <row r="61" spans="1:189" s="392" customFormat="1" ht="30">
      <c r="A61" s="397">
        <v>1</v>
      </c>
      <c r="B61" s="398" t="s">
        <v>563</v>
      </c>
      <c r="C61" s="399" t="s">
        <v>166</v>
      </c>
      <c r="D61" s="404" t="s">
        <v>564</v>
      </c>
      <c r="E61" s="403">
        <v>150274</v>
      </c>
      <c r="F61" s="368"/>
      <c r="G61" s="368">
        <v>85000</v>
      </c>
      <c r="H61" s="390"/>
      <c r="I61" s="344">
        <v>12000</v>
      </c>
      <c r="J61" s="368"/>
      <c r="K61" s="344">
        <v>12000</v>
      </c>
      <c r="L61" s="390"/>
      <c r="M61" s="356">
        <f>141073-13000</f>
        <v>128073</v>
      </c>
      <c r="N61" s="368"/>
      <c r="O61" s="356">
        <f>78663-13000</f>
        <v>65663</v>
      </c>
      <c r="P61" s="390"/>
      <c r="Q61" s="344">
        <v>14000</v>
      </c>
      <c r="R61" s="344"/>
      <c r="S61" s="344">
        <v>14000</v>
      </c>
      <c r="T61" s="390"/>
      <c r="U61" s="390"/>
      <c r="V61" s="390"/>
      <c r="W61" s="390"/>
      <c r="X61" s="391"/>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08"/>
      <c r="BH61" s="308"/>
      <c r="BI61" s="308"/>
      <c r="BJ61" s="308"/>
      <c r="BK61" s="308"/>
      <c r="BL61" s="308"/>
      <c r="BM61" s="308"/>
      <c r="BN61" s="308"/>
      <c r="BO61" s="308"/>
      <c r="BP61" s="308"/>
      <c r="BQ61" s="308"/>
      <c r="BR61" s="308"/>
      <c r="BS61" s="308"/>
      <c r="BT61" s="308"/>
      <c r="BU61" s="308"/>
      <c r="BV61" s="308"/>
      <c r="BW61" s="308"/>
      <c r="BX61" s="308"/>
      <c r="BY61" s="308"/>
      <c r="BZ61" s="308"/>
      <c r="CA61" s="308"/>
      <c r="CB61" s="308"/>
      <c r="CC61" s="308"/>
      <c r="CD61" s="308"/>
      <c r="CE61" s="308"/>
      <c r="CF61" s="308"/>
      <c r="CG61" s="308"/>
      <c r="CH61" s="308"/>
      <c r="CI61" s="308"/>
      <c r="CJ61" s="308"/>
      <c r="CK61" s="308"/>
      <c r="CL61" s="308"/>
      <c r="CM61" s="308"/>
      <c r="CN61" s="308"/>
      <c r="CO61" s="308"/>
      <c r="CP61" s="308"/>
      <c r="CQ61" s="308"/>
      <c r="CR61" s="308"/>
      <c r="CS61" s="308"/>
      <c r="CT61" s="308"/>
      <c r="CU61" s="308"/>
      <c r="CV61" s="308"/>
      <c r="CW61" s="308"/>
      <c r="CX61" s="308"/>
      <c r="CY61" s="308"/>
      <c r="CZ61" s="308"/>
      <c r="DA61" s="308"/>
      <c r="DB61" s="308"/>
      <c r="DC61" s="308"/>
      <c r="DD61" s="308"/>
      <c r="DE61" s="308"/>
      <c r="DF61" s="308"/>
      <c r="DG61" s="308"/>
      <c r="DH61" s="308"/>
      <c r="DI61" s="308"/>
      <c r="DJ61" s="308"/>
      <c r="DK61" s="308"/>
      <c r="DL61" s="308"/>
      <c r="DM61" s="308"/>
      <c r="DN61" s="308"/>
      <c r="DO61" s="308"/>
      <c r="DP61" s="308"/>
      <c r="DQ61" s="308"/>
      <c r="DR61" s="308"/>
      <c r="DS61" s="308"/>
      <c r="DT61" s="308"/>
      <c r="DU61" s="308"/>
      <c r="DV61" s="308"/>
      <c r="DW61" s="308"/>
      <c r="DX61" s="308"/>
      <c r="DY61" s="308"/>
      <c r="DZ61" s="308"/>
      <c r="EA61" s="308"/>
      <c r="EB61" s="308"/>
      <c r="EC61" s="308"/>
      <c r="ED61" s="308"/>
      <c r="EE61" s="308"/>
      <c r="EF61" s="308"/>
      <c r="EG61" s="308"/>
      <c r="EH61" s="308"/>
      <c r="EI61" s="308"/>
      <c r="EJ61" s="308"/>
      <c r="EK61" s="308"/>
      <c r="EL61" s="308"/>
      <c r="EM61" s="308"/>
      <c r="EN61" s="308"/>
      <c r="EO61" s="308"/>
      <c r="EP61" s="308"/>
      <c r="EQ61" s="308"/>
      <c r="ER61" s="308"/>
      <c r="ES61" s="308"/>
      <c r="ET61" s="308"/>
      <c r="EU61" s="308"/>
      <c r="EV61" s="308"/>
      <c r="EW61" s="308"/>
      <c r="EX61" s="308"/>
      <c r="EY61" s="308"/>
      <c r="EZ61" s="308"/>
      <c r="FA61" s="308"/>
      <c r="FB61" s="308"/>
      <c r="FC61" s="308"/>
      <c r="FD61" s="308"/>
      <c r="FE61" s="308"/>
      <c r="FF61" s="308"/>
      <c r="FG61" s="308"/>
      <c r="FH61" s="308"/>
      <c r="FI61" s="308"/>
      <c r="FJ61" s="308"/>
      <c r="FK61" s="308"/>
      <c r="FL61" s="308"/>
      <c r="FM61" s="308"/>
      <c r="FN61" s="308"/>
      <c r="FO61" s="308"/>
      <c r="FP61" s="308"/>
      <c r="FQ61" s="308"/>
      <c r="FR61" s="308"/>
      <c r="FS61" s="308"/>
      <c r="FT61" s="308"/>
      <c r="FU61" s="308"/>
      <c r="FV61" s="308"/>
      <c r="FW61" s="308"/>
      <c r="FX61" s="308"/>
      <c r="FY61" s="308"/>
      <c r="FZ61" s="308"/>
      <c r="GA61" s="308"/>
      <c r="GB61" s="308"/>
      <c r="GC61" s="308"/>
      <c r="GD61" s="308"/>
      <c r="GE61" s="308"/>
      <c r="GF61" s="308"/>
      <c r="GG61" s="308"/>
    </row>
    <row r="62" spans="1:189" s="392" customFormat="1">
      <c r="A62" s="387" t="s">
        <v>14</v>
      </c>
      <c r="B62" s="396" t="s">
        <v>565</v>
      </c>
      <c r="C62" s="394"/>
      <c r="D62" s="401"/>
      <c r="E62" s="403">
        <v>461211</v>
      </c>
      <c r="F62" s="368"/>
      <c r="G62" s="368">
        <v>275000</v>
      </c>
      <c r="H62" s="390"/>
      <c r="I62" s="344">
        <v>6126</v>
      </c>
      <c r="J62" s="368"/>
      <c r="K62" s="344">
        <v>6126</v>
      </c>
      <c r="L62" s="390"/>
      <c r="M62" s="352">
        <f t="shared" ref="M62" si="14">M63+M66</f>
        <v>337552</v>
      </c>
      <c r="N62" s="368"/>
      <c r="O62" s="352">
        <f>O63+O66</f>
        <v>169626</v>
      </c>
      <c r="P62" s="390"/>
      <c r="Q62" s="344">
        <v>95374</v>
      </c>
      <c r="R62" s="344"/>
      <c r="S62" s="344">
        <v>95374</v>
      </c>
      <c r="T62" s="390"/>
      <c r="U62" s="390"/>
      <c r="V62" s="390"/>
      <c r="W62" s="390"/>
      <c r="X62" s="391"/>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D62" s="308"/>
      <c r="BE62" s="308"/>
      <c r="BF62" s="308"/>
      <c r="BG62" s="308"/>
      <c r="BH62" s="308"/>
      <c r="BI62" s="308"/>
      <c r="BJ62" s="308"/>
      <c r="BK62" s="308"/>
      <c r="BL62" s="308"/>
      <c r="BM62" s="308"/>
      <c r="BN62" s="308"/>
      <c r="BO62" s="308"/>
      <c r="BP62" s="308"/>
      <c r="BQ62" s="308"/>
      <c r="BR62" s="308"/>
      <c r="BS62" s="308"/>
      <c r="BT62" s="308"/>
      <c r="BU62" s="308"/>
      <c r="BV62" s="308"/>
      <c r="BW62" s="308"/>
      <c r="BX62" s="308"/>
      <c r="BY62" s="308"/>
      <c r="BZ62" s="308"/>
      <c r="CA62" s="308"/>
      <c r="CB62" s="308"/>
      <c r="CC62" s="308"/>
      <c r="CD62" s="308"/>
      <c r="CE62" s="308"/>
      <c r="CF62" s="308"/>
      <c r="CG62" s="308"/>
      <c r="CH62" s="308"/>
      <c r="CI62" s="308"/>
      <c r="CJ62" s="308"/>
      <c r="CK62" s="308"/>
      <c r="CL62" s="308"/>
      <c r="CM62" s="308"/>
      <c r="CN62" s="308"/>
      <c r="CO62" s="308"/>
      <c r="CP62" s="308"/>
      <c r="CQ62" s="308"/>
      <c r="CR62" s="308"/>
      <c r="CS62" s="308"/>
      <c r="CT62" s="308"/>
      <c r="CU62" s="308"/>
      <c r="CV62" s="308"/>
      <c r="CW62" s="308"/>
      <c r="CX62" s="308"/>
      <c r="CY62" s="308"/>
      <c r="CZ62" s="308"/>
      <c r="DA62" s="308"/>
      <c r="DB62" s="308"/>
      <c r="DC62" s="308"/>
      <c r="DD62" s="308"/>
      <c r="DE62" s="308"/>
      <c r="DF62" s="308"/>
      <c r="DG62" s="308"/>
      <c r="DH62" s="308"/>
      <c r="DI62" s="308"/>
      <c r="DJ62" s="308"/>
      <c r="DK62" s="308"/>
      <c r="DL62" s="308"/>
      <c r="DM62" s="308"/>
      <c r="DN62" s="308"/>
      <c r="DO62" s="308"/>
      <c r="DP62" s="308"/>
      <c r="DQ62" s="308"/>
      <c r="DR62" s="308"/>
      <c r="DS62" s="308"/>
      <c r="DT62" s="308"/>
      <c r="DU62" s="308"/>
      <c r="DV62" s="308"/>
      <c r="DW62" s="308"/>
      <c r="DX62" s="308"/>
      <c r="DY62" s="308"/>
      <c r="DZ62" s="308"/>
      <c r="EA62" s="308"/>
      <c r="EB62" s="308"/>
      <c r="EC62" s="308"/>
      <c r="ED62" s="308"/>
      <c r="EE62" s="308"/>
      <c r="EF62" s="308"/>
      <c r="EG62" s="308"/>
      <c r="EH62" s="308"/>
      <c r="EI62" s="308"/>
      <c r="EJ62" s="308"/>
      <c r="EK62" s="308"/>
      <c r="EL62" s="308"/>
      <c r="EM62" s="308"/>
      <c r="EN62" s="308"/>
      <c r="EO62" s="308"/>
      <c r="EP62" s="308"/>
      <c r="EQ62" s="308"/>
      <c r="ER62" s="308"/>
      <c r="ES62" s="308"/>
      <c r="ET62" s="308"/>
      <c r="EU62" s="308"/>
      <c r="EV62" s="308"/>
      <c r="EW62" s="308"/>
      <c r="EX62" s="308"/>
      <c r="EY62" s="308"/>
      <c r="EZ62" s="308"/>
      <c r="FA62" s="308"/>
      <c r="FB62" s="308"/>
      <c r="FC62" s="308"/>
      <c r="FD62" s="308"/>
      <c r="FE62" s="308"/>
      <c r="FF62" s="308"/>
      <c r="FG62" s="308"/>
      <c r="FH62" s="308"/>
      <c r="FI62" s="308"/>
      <c r="FJ62" s="308"/>
      <c r="FK62" s="308"/>
      <c r="FL62" s="308"/>
      <c r="FM62" s="308"/>
      <c r="FN62" s="308"/>
      <c r="FO62" s="308"/>
      <c r="FP62" s="308"/>
      <c r="FQ62" s="308"/>
      <c r="FR62" s="308"/>
      <c r="FS62" s="308"/>
      <c r="FT62" s="308"/>
      <c r="FU62" s="308"/>
      <c r="FV62" s="308"/>
      <c r="FW62" s="308"/>
      <c r="FX62" s="308"/>
      <c r="FY62" s="308"/>
      <c r="FZ62" s="308"/>
      <c r="GA62" s="308"/>
      <c r="GB62" s="308"/>
      <c r="GC62" s="308"/>
      <c r="GD62" s="308"/>
      <c r="GE62" s="308"/>
      <c r="GF62" s="308"/>
      <c r="GG62" s="308"/>
    </row>
    <row r="63" spans="1:189" s="392" customFormat="1" ht="28.5">
      <c r="A63" s="393">
        <v>-1</v>
      </c>
      <c r="B63" s="324" t="s">
        <v>547</v>
      </c>
      <c r="C63" s="325"/>
      <c r="D63" s="401"/>
      <c r="E63" s="344">
        <v>411211</v>
      </c>
      <c r="F63" s="368"/>
      <c r="G63" s="368">
        <v>250000</v>
      </c>
      <c r="H63" s="390"/>
      <c r="I63" s="344">
        <v>1126</v>
      </c>
      <c r="J63" s="368"/>
      <c r="K63" s="344">
        <v>1126</v>
      </c>
      <c r="L63" s="390"/>
      <c r="M63" s="352">
        <f t="shared" ref="M63:M64" si="15">M64</f>
        <v>321052</v>
      </c>
      <c r="N63" s="368"/>
      <c r="O63" s="352">
        <f>O64</f>
        <v>164626</v>
      </c>
      <c r="P63" s="390"/>
      <c r="Q63" s="344">
        <v>85374</v>
      </c>
      <c r="R63" s="344"/>
      <c r="S63" s="344">
        <v>85374</v>
      </c>
      <c r="T63" s="390"/>
      <c r="U63" s="390"/>
      <c r="V63" s="390"/>
      <c r="W63" s="390"/>
      <c r="X63" s="391"/>
      <c r="Y63" s="308"/>
      <c r="Z63" s="308"/>
      <c r="AA63" s="308"/>
      <c r="AB63" s="308"/>
      <c r="AC63" s="308"/>
      <c r="AD63" s="308"/>
      <c r="AE63" s="308"/>
      <c r="AF63" s="308"/>
      <c r="AG63" s="308"/>
      <c r="AH63" s="308"/>
      <c r="AI63" s="308"/>
      <c r="AJ63" s="308"/>
      <c r="AK63" s="308"/>
      <c r="AL63" s="308"/>
      <c r="AM63" s="308"/>
      <c r="AN63" s="308"/>
      <c r="AO63" s="308"/>
      <c r="AP63" s="308"/>
      <c r="AQ63" s="308"/>
      <c r="AR63" s="308"/>
      <c r="AS63" s="308"/>
      <c r="AT63" s="308"/>
      <c r="AU63" s="308"/>
      <c r="AV63" s="308"/>
      <c r="AW63" s="308"/>
      <c r="AX63" s="308"/>
      <c r="AY63" s="308"/>
      <c r="AZ63" s="308"/>
      <c r="BA63" s="308"/>
      <c r="BB63" s="308"/>
      <c r="BC63" s="308"/>
      <c r="BD63" s="308"/>
      <c r="BE63" s="308"/>
      <c r="BF63" s="308"/>
      <c r="BG63" s="308"/>
      <c r="BH63" s="308"/>
      <c r="BI63" s="308"/>
      <c r="BJ63" s="308"/>
      <c r="BK63" s="308"/>
      <c r="BL63" s="308"/>
      <c r="BM63" s="308"/>
      <c r="BN63" s="308"/>
      <c r="BO63" s="308"/>
      <c r="BP63" s="308"/>
      <c r="BQ63" s="308"/>
      <c r="BR63" s="308"/>
      <c r="BS63" s="308"/>
      <c r="BT63" s="308"/>
      <c r="BU63" s="308"/>
      <c r="BV63" s="308"/>
      <c r="BW63" s="308"/>
      <c r="BX63" s="308"/>
      <c r="BY63" s="308"/>
      <c r="BZ63" s="308"/>
      <c r="CA63" s="308"/>
      <c r="CB63" s="308"/>
      <c r="CC63" s="308"/>
      <c r="CD63" s="308"/>
      <c r="CE63" s="308"/>
      <c r="CF63" s="308"/>
      <c r="CG63" s="308"/>
      <c r="CH63" s="308"/>
      <c r="CI63" s="308"/>
      <c r="CJ63" s="308"/>
      <c r="CK63" s="308"/>
      <c r="CL63" s="308"/>
      <c r="CM63" s="308"/>
      <c r="CN63" s="308"/>
      <c r="CO63" s="308"/>
      <c r="CP63" s="308"/>
      <c r="CQ63" s="308"/>
      <c r="CR63" s="308"/>
      <c r="CS63" s="308"/>
      <c r="CT63" s="308"/>
      <c r="CU63" s="308"/>
      <c r="CV63" s="308"/>
      <c r="CW63" s="308"/>
      <c r="CX63" s="308"/>
      <c r="CY63" s="308"/>
      <c r="CZ63" s="308"/>
      <c r="DA63" s="308"/>
      <c r="DB63" s="308"/>
      <c r="DC63" s="308"/>
      <c r="DD63" s="308"/>
      <c r="DE63" s="308"/>
      <c r="DF63" s="308"/>
      <c r="DG63" s="308"/>
      <c r="DH63" s="308"/>
      <c r="DI63" s="308"/>
      <c r="DJ63" s="308"/>
      <c r="DK63" s="308"/>
      <c r="DL63" s="308"/>
      <c r="DM63" s="308"/>
      <c r="DN63" s="308"/>
      <c r="DO63" s="308"/>
      <c r="DP63" s="308"/>
      <c r="DQ63" s="308"/>
      <c r="DR63" s="308"/>
      <c r="DS63" s="308"/>
      <c r="DT63" s="308"/>
      <c r="DU63" s="308"/>
      <c r="DV63" s="308"/>
      <c r="DW63" s="308"/>
      <c r="DX63" s="308"/>
      <c r="DY63" s="308"/>
      <c r="DZ63" s="308"/>
      <c r="EA63" s="308"/>
      <c r="EB63" s="308"/>
      <c r="EC63" s="308"/>
      <c r="ED63" s="308"/>
      <c r="EE63" s="308"/>
      <c r="EF63" s="308"/>
      <c r="EG63" s="308"/>
      <c r="EH63" s="308"/>
      <c r="EI63" s="308"/>
      <c r="EJ63" s="308"/>
      <c r="EK63" s="308"/>
      <c r="EL63" s="308"/>
      <c r="EM63" s="308"/>
      <c r="EN63" s="308"/>
      <c r="EO63" s="308"/>
      <c r="EP63" s="308"/>
      <c r="EQ63" s="308"/>
      <c r="ER63" s="308"/>
      <c r="ES63" s="308"/>
      <c r="ET63" s="308"/>
      <c r="EU63" s="308"/>
      <c r="EV63" s="308"/>
      <c r="EW63" s="308"/>
      <c r="EX63" s="308"/>
      <c r="EY63" s="308"/>
      <c r="EZ63" s="308"/>
      <c r="FA63" s="308"/>
      <c r="FB63" s="308"/>
      <c r="FC63" s="308"/>
      <c r="FD63" s="308"/>
      <c r="FE63" s="308"/>
      <c r="FF63" s="308"/>
      <c r="FG63" s="308"/>
      <c r="FH63" s="308"/>
      <c r="FI63" s="308"/>
      <c r="FJ63" s="308"/>
      <c r="FK63" s="308"/>
      <c r="FL63" s="308"/>
      <c r="FM63" s="308"/>
      <c r="FN63" s="308"/>
      <c r="FO63" s="308"/>
      <c r="FP63" s="308"/>
      <c r="FQ63" s="308"/>
      <c r="FR63" s="308"/>
      <c r="FS63" s="308"/>
      <c r="FT63" s="308"/>
      <c r="FU63" s="308"/>
      <c r="FV63" s="308"/>
      <c r="FW63" s="308"/>
      <c r="FX63" s="308"/>
      <c r="FY63" s="308"/>
      <c r="FZ63" s="308"/>
      <c r="GA63" s="308"/>
      <c r="GB63" s="308"/>
      <c r="GC63" s="308"/>
      <c r="GD63" s="308"/>
      <c r="GE63" s="308"/>
      <c r="GF63" s="308"/>
      <c r="GG63" s="308"/>
    </row>
    <row r="64" spans="1:189" s="392" customFormat="1">
      <c r="A64" s="387" t="s">
        <v>485</v>
      </c>
      <c r="B64" s="396" t="s">
        <v>522</v>
      </c>
      <c r="C64" s="394"/>
      <c r="D64" s="402"/>
      <c r="E64" s="344">
        <v>411211</v>
      </c>
      <c r="F64" s="368"/>
      <c r="G64" s="368">
        <v>250000</v>
      </c>
      <c r="H64" s="390"/>
      <c r="I64" s="344">
        <v>1126</v>
      </c>
      <c r="J64" s="368"/>
      <c r="K64" s="344">
        <v>1126</v>
      </c>
      <c r="L64" s="390"/>
      <c r="M64" s="352">
        <f t="shared" si="15"/>
        <v>321052</v>
      </c>
      <c r="N64" s="368"/>
      <c r="O64" s="352">
        <f>O65</f>
        <v>164626</v>
      </c>
      <c r="P64" s="390"/>
      <c r="Q64" s="344">
        <v>85374</v>
      </c>
      <c r="R64" s="344"/>
      <c r="S64" s="344">
        <v>85374</v>
      </c>
      <c r="T64" s="390"/>
      <c r="U64" s="390"/>
      <c r="V64" s="390"/>
      <c r="W64" s="390"/>
      <c r="X64" s="391"/>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c r="CE64" s="308"/>
      <c r="CF64" s="308"/>
      <c r="CG64" s="308"/>
      <c r="CH64" s="308"/>
      <c r="CI64" s="308"/>
      <c r="CJ64" s="308"/>
      <c r="CK64" s="308"/>
      <c r="CL64" s="308"/>
      <c r="CM64" s="308"/>
      <c r="CN64" s="308"/>
      <c r="CO64" s="308"/>
      <c r="CP64" s="308"/>
      <c r="CQ64" s="308"/>
      <c r="CR64" s="308"/>
      <c r="CS64" s="308"/>
      <c r="CT64" s="308"/>
      <c r="CU64" s="308"/>
      <c r="CV64" s="308"/>
      <c r="CW64" s="308"/>
      <c r="CX64" s="308"/>
      <c r="CY64" s="308"/>
      <c r="CZ64" s="308"/>
      <c r="DA64" s="308"/>
      <c r="DB64" s="308"/>
      <c r="DC64" s="308"/>
      <c r="DD64" s="308"/>
      <c r="DE64" s="308"/>
      <c r="DF64" s="308"/>
      <c r="DG64" s="308"/>
      <c r="DH64" s="308"/>
      <c r="DI64" s="308"/>
      <c r="DJ64" s="308"/>
      <c r="DK64" s="308"/>
      <c r="DL64" s="308"/>
      <c r="DM64" s="308"/>
      <c r="DN64" s="308"/>
      <c r="DO64" s="308"/>
      <c r="DP64" s="308"/>
      <c r="DQ64" s="308"/>
      <c r="DR64" s="308"/>
      <c r="DS64" s="308"/>
      <c r="DT64" s="308"/>
      <c r="DU64" s="308"/>
      <c r="DV64" s="308"/>
      <c r="DW64" s="308"/>
      <c r="DX64" s="308"/>
      <c r="DY64" s="308"/>
      <c r="DZ64" s="308"/>
      <c r="EA64" s="308"/>
      <c r="EB64" s="308"/>
      <c r="EC64" s="308"/>
      <c r="ED64" s="308"/>
      <c r="EE64" s="308"/>
      <c r="EF64" s="308"/>
      <c r="EG64" s="308"/>
      <c r="EH64" s="308"/>
      <c r="EI64" s="308"/>
      <c r="EJ64" s="308"/>
      <c r="EK64" s="308"/>
      <c r="EL64" s="308"/>
      <c r="EM64" s="308"/>
      <c r="EN64" s="308"/>
      <c r="EO64" s="308"/>
      <c r="EP64" s="308"/>
      <c r="EQ64" s="308"/>
      <c r="ER64" s="308"/>
      <c r="ES64" s="308"/>
      <c r="ET64" s="308"/>
      <c r="EU64" s="308"/>
      <c r="EV64" s="308"/>
      <c r="EW64" s="308"/>
      <c r="EX64" s="308"/>
      <c r="EY64" s="308"/>
      <c r="EZ64" s="308"/>
      <c r="FA64" s="308"/>
      <c r="FB64" s="308"/>
      <c r="FC64" s="308"/>
      <c r="FD64" s="308"/>
      <c r="FE64" s="308"/>
      <c r="FF64" s="308"/>
      <c r="FG64" s="308"/>
      <c r="FH64" s="308"/>
      <c r="FI64" s="308"/>
      <c r="FJ64" s="308"/>
      <c r="FK64" s="308"/>
      <c r="FL64" s="308"/>
      <c r="FM64" s="308"/>
      <c r="FN64" s="308"/>
      <c r="FO64" s="308"/>
      <c r="FP64" s="308"/>
      <c r="FQ64" s="308"/>
      <c r="FR64" s="308"/>
      <c r="FS64" s="308"/>
      <c r="FT64" s="308"/>
      <c r="FU64" s="308"/>
      <c r="FV64" s="308"/>
      <c r="FW64" s="308"/>
      <c r="FX64" s="308"/>
      <c r="FY64" s="308"/>
      <c r="FZ64" s="308"/>
      <c r="GA64" s="308"/>
      <c r="GB64" s="308"/>
      <c r="GC64" s="308"/>
      <c r="GD64" s="308"/>
      <c r="GE64" s="308"/>
      <c r="GF64" s="308"/>
      <c r="GG64" s="308"/>
    </row>
    <row r="65" spans="1:189" s="392" customFormat="1" ht="30">
      <c r="A65" s="405">
        <v>1</v>
      </c>
      <c r="B65" s="406" t="s">
        <v>566</v>
      </c>
      <c r="C65" s="407" t="s">
        <v>453</v>
      </c>
      <c r="D65" s="325" t="s">
        <v>567</v>
      </c>
      <c r="E65" s="322">
        <v>411211</v>
      </c>
      <c r="F65" s="368"/>
      <c r="G65" s="368">
        <v>250000</v>
      </c>
      <c r="H65" s="390"/>
      <c r="I65" s="322">
        <v>1126</v>
      </c>
      <c r="J65" s="368"/>
      <c r="K65" s="322">
        <v>1126</v>
      </c>
      <c r="L65" s="390"/>
      <c r="M65" s="408">
        <f>318500+1126+1426</f>
        <v>321052</v>
      </c>
      <c r="N65" s="368"/>
      <c r="O65" s="342">
        <f>163500+1126</f>
        <v>164626</v>
      </c>
      <c r="P65" s="390"/>
      <c r="Q65" s="322">
        <v>85374</v>
      </c>
      <c r="R65" s="322"/>
      <c r="S65" s="322">
        <v>85374</v>
      </c>
      <c r="T65" s="390"/>
      <c r="U65" s="390"/>
      <c r="V65" s="390"/>
      <c r="W65" s="390"/>
      <c r="X65" s="391"/>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8"/>
      <c r="BZ65" s="308"/>
      <c r="CA65" s="308"/>
      <c r="CB65" s="308"/>
      <c r="CC65" s="308"/>
      <c r="CD65" s="308"/>
      <c r="CE65" s="308"/>
      <c r="CF65" s="308"/>
      <c r="CG65" s="308"/>
      <c r="CH65" s="308"/>
      <c r="CI65" s="308"/>
      <c r="CJ65" s="308"/>
      <c r="CK65" s="308"/>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8"/>
      <c r="DQ65" s="308"/>
      <c r="DR65" s="308"/>
      <c r="DS65" s="308"/>
      <c r="DT65" s="308"/>
      <c r="DU65" s="308"/>
      <c r="DV65" s="308"/>
      <c r="DW65" s="308"/>
      <c r="DX65" s="308"/>
      <c r="DY65" s="308"/>
      <c r="DZ65" s="308"/>
      <c r="EA65" s="308"/>
      <c r="EB65" s="308"/>
      <c r="EC65" s="308"/>
      <c r="ED65" s="308"/>
      <c r="EE65" s="308"/>
      <c r="EF65" s="308"/>
      <c r="EG65" s="308"/>
      <c r="EH65" s="308"/>
      <c r="EI65" s="308"/>
      <c r="EJ65" s="308"/>
      <c r="EK65" s="308"/>
      <c r="EL65" s="308"/>
      <c r="EM65" s="308"/>
      <c r="EN65" s="308"/>
      <c r="EO65" s="308"/>
      <c r="EP65" s="308"/>
      <c r="EQ65" s="308"/>
      <c r="ER65" s="308"/>
      <c r="ES65" s="308"/>
      <c r="ET65" s="308"/>
      <c r="EU65" s="308"/>
      <c r="EV65" s="308"/>
      <c r="EW65" s="308"/>
      <c r="EX65" s="308"/>
      <c r="EY65" s="308"/>
      <c r="EZ65" s="308"/>
      <c r="FA65" s="308"/>
      <c r="FB65" s="308"/>
      <c r="FC65" s="308"/>
      <c r="FD65" s="308"/>
      <c r="FE65" s="308"/>
      <c r="FF65" s="308"/>
      <c r="FG65" s="308"/>
      <c r="FH65" s="308"/>
      <c r="FI65" s="308"/>
      <c r="FJ65" s="308"/>
      <c r="FK65" s="308"/>
      <c r="FL65" s="308"/>
      <c r="FM65" s="308"/>
      <c r="FN65" s="308"/>
      <c r="FO65" s="308"/>
      <c r="FP65" s="308"/>
      <c r="FQ65" s="308"/>
      <c r="FR65" s="308"/>
      <c r="FS65" s="308"/>
      <c r="FT65" s="308"/>
      <c r="FU65" s="308"/>
      <c r="FV65" s="308"/>
      <c r="FW65" s="308"/>
      <c r="FX65" s="308"/>
      <c r="FY65" s="308"/>
      <c r="FZ65" s="308"/>
      <c r="GA65" s="308"/>
      <c r="GB65" s="308"/>
      <c r="GC65" s="308"/>
      <c r="GD65" s="308"/>
      <c r="GE65" s="308"/>
      <c r="GF65" s="308"/>
      <c r="GG65" s="308"/>
    </row>
    <row r="66" spans="1:189" s="392" customFormat="1" ht="28.5">
      <c r="A66" s="393">
        <v>-2</v>
      </c>
      <c r="B66" s="396" t="s">
        <v>556</v>
      </c>
      <c r="C66" s="401"/>
      <c r="D66" s="409"/>
      <c r="E66" s="322">
        <v>50000</v>
      </c>
      <c r="F66" s="368"/>
      <c r="G66" s="368">
        <v>25000</v>
      </c>
      <c r="H66" s="390"/>
      <c r="I66" s="322">
        <v>5000</v>
      </c>
      <c r="J66" s="368"/>
      <c r="K66" s="322">
        <v>5000</v>
      </c>
      <c r="L66" s="390"/>
      <c r="M66" s="352">
        <f t="shared" ref="M66:M67" si="16">M67</f>
        <v>16500</v>
      </c>
      <c r="N66" s="368"/>
      <c r="O66" s="352">
        <f>O67</f>
        <v>5000</v>
      </c>
      <c r="P66" s="390"/>
      <c r="Q66" s="322">
        <v>10000</v>
      </c>
      <c r="R66" s="322"/>
      <c r="S66" s="322">
        <v>10000</v>
      </c>
      <c r="T66" s="390"/>
      <c r="U66" s="390"/>
      <c r="V66" s="390"/>
      <c r="W66" s="390"/>
      <c r="X66" s="391"/>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c r="CA66" s="308"/>
      <c r="CB66" s="308"/>
      <c r="CC66" s="308"/>
      <c r="CD66" s="308"/>
      <c r="CE66" s="308"/>
      <c r="CF66" s="308"/>
      <c r="CG66" s="308"/>
      <c r="CH66" s="308"/>
      <c r="CI66" s="308"/>
      <c r="CJ66" s="308"/>
      <c r="CK66" s="308"/>
      <c r="CL66" s="308"/>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308"/>
      <c r="DT66" s="308"/>
      <c r="DU66" s="308"/>
      <c r="DV66" s="308"/>
      <c r="DW66" s="308"/>
      <c r="DX66" s="308"/>
      <c r="DY66" s="308"/>
      <c r="DZ66" s="308"/>
      <c r="EA66" s="308"/>
      <c r="EB66" s="308"/>
      <c r="EC66" s="308"/>
      <c r="ED66" s="308"/>
      <c r="EE66" s="308"/>
      <c r="EF66" s="308"/>
      <c r="EG66" s="308"/>
      <c r="EH66" s="308"/>
      <c r="EI66" s="308"/>
      <c r="EJ66" s="308"/>
      <c r="EK66" s="308"/>
      <c r="EL66" s="308"/>
      <c r="EM66" s="308"/>
      <c r="EN66" s="308"/>
      <c r="EO66" s="308"/>
      <c r="EP66" s="308"/>
      <c r="EQ66" s="308"/>
      <c r="ER66" s="308"/>
      <c r="ES66" s="308"/>
      <c r="ET66" s="308"/>
      <c r="EU66" s="308"/>
      <c r="EV66" s="308"/>
      <c r="EW66" s="308"/>
      <c r="EX66" s="308"/>
      <c r="EY66" s="308"/>
      <c r="EZ66" s="308"/>
      <c r="FA66" s="308"/>
      <c r="FB66" s="308"/>
      <c r="FC66" s="308"/>
      <c r="FD66" s="308"/>
      <c r="FE66" s="308"/>
      <c r="FF66" s="308"/>
      <c r="FG66" s="308"/>
      <c r="FH66" s="308"/>
      <c r="FI66" s="308"/>
      <c r="FJ66" s="308"/>
      <c r="FK66" s="308"/>
      <c r="FL66" s="308"/>
      <c r="FM66" s="308"/>
      <c r="FN66" s="308"/>
      <c r="FO66" s="308"/>
      <c r="FP66" s="308"/>
      <c r="FQ66" s="308"/>
      <c r="FR66" s="308"/>
      <c r="FS66" s="308"/>
      <c r="FT66" s="308"/>
      <c r="FU66" s="308"/>
      <c r="FV66" s="308"/>
      <c r="FW66" s="308"/>
      <c r="FX66" s="308"/>
      <c r="FY66" s="308"/>
      <c r="FZ66" s="308"/>
      <c r="GA66" s="308"/>
      <c r="GB66" s="308"/>
      <c r="GC66" s="308"/>
      <c r="GD66" s="308"/>
      <c r="GE66" s="308"/>
      <c r="GF66" s="308"/>
      <c r="GG66" s="308"/>
    </row>
    <row r="67" spans="1:189" s="392" customFormat="1">
      <c r="A67" s="387" t="s">
        <v>485</v>
      </c>
      <c r="B67" s="396" t="s">
        <v>522</v>
      </c>
      <c r="C67" s="401"/>
      <c r="D67" s="409"/>
      <c r="E67" s="322">
        <v>50000</v>
      </c>
      <c r="F67" s="368"/>
      <c r="G67" s="368">
        <v>25000</v>
      </c>
      <c r="H67" s="390"/>
      <c r="I67" s="322">
        <v>5000</v>
      </c>
      <c r="J67" s="368"/>
      <c r="K67" s="322">
        <v>5000</v>
      </c>
      <c r="L67" s="390"/>
      <c r="M67" s="352">
        <f t="shared" si="16"/>
        <v>16500</v>
      </c>
      <c r="N67" s="368"/>
      <c r="O67" s="352">
        <f>O68</f>
        <v>5000</v>
      </c>
      <c r="P67" s="390"/>
      <c r="Q67" s="322">
        <v>10000</v>
      </c>
      <c r="R67" s="322"/>
      <c r="S67" s="322">
        <v>10000</v>
      </c>
      <c r="T67" s="390"/>
      <c r="U67" s="390"/>
      <c r="V67" s="390"/>
      <c r="W67" s="390"/>
      <c r="X67" s="391"/>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8"/>
      <c r="BN67" s="308"/>
      <c r="BO67" s="308"/>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8"/>
      <c r="CP67" s="308"/>
      <c r="CQ67" s="308"/>
      <c r="CR67" s="308"/>
      <c r="CS67" s="308"/>
      <c r="CT67" s="308"/>
      <c r="CU67" s="308"/>
      <c r="CV67" s="308"/>
      <c r="CW67" s="308"/>
      <c r="CX67" s="308"/>
      <c r="CY67" s="308"/>
      <c r="CZ67" s="308"/>
      <c r="DA67" s="308"/>
      <c r="DB67" s="308"/>
      <c r="DC67" s="308"/>
      <c r="DD67" s="308"/>
      <c r="DE67" s="308"/>
      <c r="DF67" s="308"/>
      <c r="DG67" s="308"/>
      <c r="DH67" s="308"/>
      <c r="DI67" s="308"/>
      <c r="DJ67" s="308"/>
      <c r="DK67" s="308"/>
      <c r="DL67" s="308"/>
      <c r="DM67" s="308"/>
      <c r="DN67" s="308"/>
      <c r="DO67" s="308"/>
      <c r="DP67" s="308"/>
      <c r="DQ67" s="308"/>
      <c r="DR67" s="308"/>
      <c r="DS67" s="308"/>
      <c r="DT67" s="308"/>
      <c r="DU67" s="308"/>
      <c r="DV67" s="308"/>
      <c r="DW67" s="308"/>
      <c r="DX67" s="308"/>
      <c r="DY67" s="308"/>
      <c r="DZ67" s="308"/>
      <c r="EA67" s="308"/>
      <c r="EB67" s="308"/>
      <c r="EC67" s="308"/>
      <c r="ED67" s="308"/>
      <c r="EE67" s="308"/>
      <c r="EF67" s="308"/>
      <c r="EG67" s="308"/>
      <c r="EH67" s="308"/>
      <c r="EI67" s="308"/>
      <c r="EJ67" s="308"/>
      <c r="EK67" s="308"/>
      <c r="EL67" s="308"/>
      <c r="EM67" s="308"/>
      <c r="EN67" s="308"/>
      <c r="EO67" s="308"/>
      <c r="EP67" s="308"/>
      <c r="EQ67" s="308"/>
      <c r="ER67" s="308"/>
      <c r="ES67" s="308"/>
      <c r="ET67" s="308"/>
      <c r="EU67" s="308"/>
      <c r="EV67" s="308"/>
      <c r="EW67" s="308"/>
      <c r="EX67" s="308"/>
      <c r="EY67" s="308"/>
      <c r="EZ67" s="308"/>
      <c r="FA67" s="308"/>
      <c r="FB67" s="308"/>
      <c r="FC67" s="308"/>
      <c r="FD67" s="308"/>
      <c r="FE67" s="308"/>
      <c r="FF67" s="308"/>
      <c r="FG67" s="308"/>
      <c r="FH67" s="308"/>
      <c r="FI67" s="308"/>
      <c r="FJ67" s="308"/>
      <c r="FK67" s="308"/>
      <c r="FL67" s="308"/>
      <c r="FM67" s="308"/>
      <c r="FN67" s="308"/>
      <c r="FO67" s="308"/>
      <c r="FP67" s="308"/>
      <c r="FQ67" s="308"/>
      <c r="FR67" s="308"/>
      <c r="FS67" s="308"/>
      <c r="FT67" s="308"/>
      <c r="FU67" s="308"/>
      <c r="FV67" s="308"/>
      <c r="FW67" s="308"/>
      <c r="FX67" s="308"/>
      <c r="FY67" s="308"/>
      <c r="FZ67" s="308"/>
      <c r="GA67" s="308"/>
      <c r="GB67" s="308"/>
      <c r="GC67" s="308"/>
      <c r="GD67" s="308"/>
      <c r="GE67" s="308"/>
      <c r="GF67" s="308"/>
      <c r="GG67" s="308"/>
    </row>
    <row r="68" spans="1:189" s="392" customFormat="1" ht="45">
      <c r="A68" s="405">
        <v>1</v>
      </c>
      <c r="B68" s="406" t="s">
        <v>568</v>
      </c>
      <c r="C68" s="407" t="s">
        <v>569</v>
      </c>
      <c r="D68" s="409" t="s">
        <v>570</v>
      </c>
      <c r="E68" s="322">
        <v>50000</v>
      </c>
      <c r="F68" s="368"/>
      <c r="G68" s="368">
        <v>25000</v>
      </c>
      <c r="H68" s="390"/>
      <c r="I68" s="322">
        <v>5000</v>
      </c>
      <c r="J68" s="368"/>
      <c r="K68" s="322">
        <v>5000</v>
      </c>
      <c r="L68" s="390"/>
      <c r="M68" s="342">
        <v>16500</v>
      </c>
      <c r="N68" s="368"/>
      <c r="O68" s="342">
        <v>5000</v>
      </c>
      <c r="P68" s="390"/>
      <c r="Q68" s="322">
        <v>10000</v>
      </c>
      <c r="R68" s="322"/>
      <c r="S68" s="322">
        <v>10000</v>
      </c>
      <c r="T68" s="390"/>
      <c r="U68" s="390"/>
      <c r="V68" s="390"/>
      <c r="W68" s="390"/>
      <c r="X68" s="391"/>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c r="AY68" s="308"/>
      <c r="AZ68" s="308"/>
      <c r="BA68" s="308"/>
      <c r="BB68" s="308"/>
      <c r="BC68" s="308"/>
      <c r="BD68" s="308"/>
      <c r="BE68" s="308"/>
      <c r="BF68" s="308"/>
      <c r="BG68" s="308"/>
      <c r="BH68" s="308"/>
      <c r="BI68" s="308"/>
      <c r="BJ68" s="308"/>
      <c r="BK68" s="308"/>
      <c r="BL68" s="308"/>
      <c r="BM68" s="308"/>
      <c r="BN68" s="308"/>
      <c r="BO68" s="308"/>
      <c r="BP68" s="308"/>
      <c r="BQ68" s="308"/>
      <c r="BR68" s="308"/>
      <c r="BS68" s="308"/>
      <c r="BT68" s="308"/>
      <c r="BU68" s="308"/>
      <c r="BV68" s="308"/>
      <c r="BW68" s="308"/>
      <c r="BX68" s="308"/>
      <c r="BY68" s="308"/>
      <c r="BZ68" s="308"/>
      <c r="CA68" s="308"/>
      <c r="CB68" s="308"/>
      <c r="CC68" s="308"/>
      <c r="CD68" s="308"/>
      <c r="CE68" s="308"/>
      <c r="CF68" s="308"/>
      <c r="CG68" s="308"/>
      <c r="CH68" s="308"/>
      <c r="CI68" s="308"/>
      <c r="CJ68" s="308"/>
      <c r="CK68" s="308"/>
      <c r="CL68" s="308"/>
      <c r="CM68" s="308"/>
      <c r="CN68" s="308"/>
      <c r="CO68" s="308"/>
      <c r="CP68" s="308"/>
      <c r="CQ68" s="308"/>
      <c r="CR68" s="308"/>
      <c r="CS68" s="308"/>
      <c r="CT68" s="308"/>
      <c r="CU68" s="308"/>
      <c r="CV68" s="308"/>
      <c r="CW68" s="308"/>
      <c r="CX68" s="308"/>
      <c r="CY68" s="308"/>
      <c r="CZ68" s="308"/>
      <c r="DA68" s="308"/>
      <c r="DB68" s="308"/>
      <c r="DC68" s="308"/>
      <c r="DD68" s="308"/>
      <c r="DE68" s="308"/>
      <c r="DF68" s="308"/>
      <c r="DG68" s="308"/>
      <c r="DH68" s="308"/>
      <c r="DI68" s="308"/>
      <c r="DJ68" s="308"/>
      <c r="DK68" s="308"/>
      <c r="DL68" s="308"/>
      <c r="DM68" s="308"/>
      <c r="DN68" s="308"/>
      <c r="DO68" s="308"/>
      <c r="DP68" s="308"/>
      <c r="DQ68" s="308"/>
      <c r="DR68" s="308"/>
      <c r="DS68" s="308"/>
      <c r="DT68" s="308"/>
      <c r="DU68" s="308"/>
      <c r="DV68" s="308"/>
      <c r="DW68" s="308"/>
      <c r="DX68" s="308"/>
      <c r="DY68" s="308"/>
      <c r="DZ68" s="308"/>
      <c r="EA68" s="308"/>
      <c r="EB68" s="308"/>
      <c r="EC68" s="308"/>
      <c r="ED68" s="308"/>
      <c r="EE68" s="308"/>
      <c r="EF68" s="308"/>
      <c r="EG68" s="308"/>
      <c r="EH68" s="308"/>
      <c r="EI68" s="308"/>
      <c r="EJ68" s="308"/>
      <c r="EK68" s="308"/>
      <c r="EL68" s="308"/>
      <c r="EM68" s="308"/>
      <c r="EN68" s="308"/>
      <c r="EO68" s="308"/>
      <c r="EP68" s="308"/>
      <c r="EQ68" s="308"/>
      <c r="ER68" s="308"/>
      <c r="ES68" s="308"/>
      <c r="ET68" s="308"/>
      <c r="EU68" s="308"/>
      <c r="EV68" s="308"/>
      <c r="EW68" s="308"/>
      <c r="EX68" s="308"/>
      <c r="EY68" s="308"/>
      <c r="EZ68" s="308"/>
      <c r="FA68" s="308"/>
      <c r="FB68" s="308"/>
      <c r="FC68" s="308"/>
      <c r="FD68" s="308"/>
      <c r="FE68" s="308"/>
      <c r="FF68" s="308"/>
      <c r="FG68" s="308"/>
      <c r="FH68" s="308"/>
      <c r="FI68" s="308"/>
      <c r="FJ68" s="308"/>
      <c r="FK68" s="308"/>
      <c r="FL68" s="308"/>
      <c r="FM68" s="308"/>
      <c r="FN68" s="308"/>
      <c r="FO68" s="308"/>
      <c r="FP68" s="308"/>
      <c r="FQ68" s="308"/>
      <c r="FR68" s="308"/>
      <c r="FS68" s="308"/>
      <c r="FT68" s="308"/>
      <c r="FU68" s="308"/>
      <c r="FV68" s="308"/>
      <c r="FW68" s="308"/>
      <c r="FX68" s="308"/>
      <c r="FY68" s="308"/>
      <c r="FZ68" s="308"/>
      <c r="GA68" s="308"/>
      <c r="GB68" s="308"/>
      <c r="GC68" s="308"/>
      <c r="GD68" s="308"/>
      <c r="GE68" s="308"/>
      <c r="GF68" s="308"/>
      <c r="GG68" s="308"/>
    </row>
    <row r="69" spans="1:189" s="392" customFormat="1">
      <c r="A69" s="387" t="s">
        <v>15</v>
      </c>
      <c r="B69" s="324" t="s">
        <v>571</v>
      </c>
      <c r="C69" s="325"/>
      <c r="D69" s="404"/>
      <c r="E69" s="344">
        <v>10472509.853</v>
      </c>
      <c r="F69" s="368"/>
      <c r="G69" s="368">
        <v>8353953.0180000002</v>
      </c>
      <c r="H69" s="390"/>
      <c r="I69" s="344">
        <v>601922</v>
      </c>
      <c r="J69" s="368"/>
      <c r="K69" s="344">
        <v>596322</v>
      </c>
      <c r="L69" s="390"/>
      <c r="M69" s="352">
        <f t="shared" ref="M69" si="17">+M70+M100+M104+M126+M139+M147</f>
        <v>2741565.594546</v>
      </c>
      <c r="N69" s="368"/>
      <c r="O69" s="352">
        <f>+O70+O100+O104+O126+O139+O147</f>
        <v>1626605.5922070001</v>
      </c>
      <c r="P69" s="390"/>
      <c r="Q69" s="344">
        <v>470404.00000000006</v>
      </c>
      <c r="R69" s="344"/>
      <c r="S69" s="344">
        <v>470404.00000000006</v>
      </c>
      <c r="T69" s="390"/>
      <c r="U69" s="390"/>
      <c r="V69" s="390"/>
      <c r="W69" s="390"/>
      <c r="X69" s="391"/>
      <c r="Y69" s="308"/>
      <c r="Z69" s="308"/>
      <c r="AA69" s="308"/>
      <c r="AB69" s="308"/>
      <c r="AC69" s="308"/>
      <c r="AD69" s="308"/>
      <c r="AE69" s="308"/>
      <c r="AF69" s="308"/>
      <c r="AG69" s="308"/>
      <c r="AH69" s="308"/>
      <c r="AI69" s="308"/>
      <c r="AJ69" s="308"/>
      <c r="AK69" s="308"/>
      <c r="AL69" s="308"/>
      <c r="AM69" s="308"/>
      <c r="AN69" s="308"/>
      <c r="AO69" s="308"/>
      <c r="AP69" s="308"/>
      <c r="AQ69" s="308"/>
      <c r="AR69" s="308"/>
      <c r="AS69" s="308"/>
      <c r="AT69" s="308"/>
      <c r="AU69" s="308"/>
      <c r="AV69" s="308"/>
      <c r="AW69" s="308"/>
      <c r="AX69" s="308"/>
      <c r="AY69" s="308"/>
      <c r="AZ69" s="308"/>
      <c r="BA69" s="308"/>
      <c r="BB69" s="308"/>
      <c r="BC69" s="308"/>
      <c r="BD69" s="308"/>
      <c r="BE69" s="308"/>
      <c r="BF69" s="308"/>
      <c r="BG69" s="308"/>
      <c r="BH69" s="308"/>
      <c r="BI69" s="308"/>
      <c r="BJ69" s="308"/>
      <c r="BK69" s="308"/>
      <c r="BL69" s="308"/>
      <c r="BM69" s="308"/>
      <c r="BN69" s="308"/>
      <c r="BO69" s="308"/>
      <c r="BP69" s="308"/>
      <c r="BQ69" s="308"/>
      <c r="BR69" s="308"/>
      <c r="BS69" s="308"/>
      <c r="BT69" s="308"/>
      <c r="BU69" s="308"/>
      <c r="BV69" s="308"/>
      <c r="BW69" s="308"/>
      <c r="BX69" s="308"/>
      <c r="BY69" s="308"/>
      <c r="BZ69" s="308"/>
      <c r="CA69" s="308"/>
      <c r="CB69" s="308"/>
      <c r="CC69" s="308"/>
      <c r="CD69" s="308"/>
      <c r="CE69" s="308"/>
      <c r="CF69" s="308"/>
      <c r="CG69" s="308"/>
      <c r="CH69" s="308"/>
      <c r="CI69" s="308"/>
      <c r="CJ69" s="308"/>
      <c r="CK69" s="308"/>
      <c r="CL69" s="308"/>
      <c r="CM69" s="308"/>
      <c r="CN69" s="308"/>
      <c r="CO69" s="308"/>
      <c r="CP69" s="308"/>
      <c r="CQ69" s="308"/>
      <c r="CR69" s="308"/>
      <c r="CS69" s="308"/>
      <c r="CT69" s="308"/>
      <c r="CU69" s="308"/>
      <c r="CV69" s="308"/>
      <c r="CW69" s="308"/>
      <c r="CX69" s="308"/>
      <c r="CY69" s="308"/>
      <c r="CZ69" s="308"/>
      <c r="DA69" s="308"/>
      <c r="DB69" s="308"/>
      <c r="DC69" s="308"/>
      <c r="DD69" s="308"/>
      <c r="DE69" s="308"/>
      <c r="DF69" s="308"/>
      <c r="DG69" s="308"/>
      <c r="DH69" s="308"/>
      <c r="DI69" s="308"/>
      <c r="DJ69" s="308"/>
      <c r="DK69" s="308"/>
      <c r="DL69" s="308"/>
      <c r="DM69" s="308"/>
      <c r="DN69" s="308"/>
      <c r="DO69" s="308"/>
      <c r="DP69" s="308"/>
      <c r="DQ69" s="308"/>
      <c r="DR69" s="308"/>
      <c r="DS69" s="308"/>
      <c r="DT69" s="308"/>
      <c r="DU69" s="308"/>
      <c r="DV69" s="308"/>
      <c r="DW69" s="308"/>
      <c r="DX69" s="308"/>
      <c r="DY69" s="308"/>
      <c r="DZ69" s="308"/>
      <c r="EA69" s="308"/>
      <c r="EB69" s="308"/>
      <c r="EC69" s="308"/>
      <c r="ED69" s="308"/>
      <c r="EE69" s="308"/>
      <c r="EF69" s="308"/>
      <c r="EG69" s="308"/>
      <c r="EH69" s="308"/>
      <c r="EI69" s="308"/>
      <c r="EJ69" s="308"/>
      <c r="EK69" s="308"/>
      <c r="EL69" s="308"/>
      <c r="EM69" s="308"/>
      <c r="EN69" s="308"/>
      <c r="EO69" s="308"/>
      <c r="EP69" s="308"/>
      <c r="EQ69" s="308"/>
      <c r="ER69" s="308"/>
      <c r="ES69" s="308"/>
      <c r="ET69" s="308"/>
      <c r="EU69" s="308"/>
      <c r="EV69" s="308"/>
      <c r="EW69" s="308"/>
      <c r="EX69" s="308"/>
      <c r="EY69" s="308"/>
      <c r="EZ69" s="308"/>
      <c r="FA69" s="308"/>
      <c r="FB69" s="308"/>
      <c r="FC69" s="308"/>
      <c r="FD69" s="308"/>
      <c r="FE69" s="308"/>
      <c r="FF69" s="308"/>
      <c r="FG69" s="308"/>
      <c r="FH69" s="308"/>
      <c r="FI69" s="308"/>
      <c r="FJ69" s="308"/>
      <c r="FK69" s="308"/>
      <c r="FL69" s="308"/>
      <c r="FM69" s="308"/>
      <c r="FN69" s="308"/>
      <c r="FO69" s="308"/>
      <c r="FP69" s="308"/>
      <c r="FQ69" s="308"/>
      <c r="FR69" s="308"/>
      <c r="FS69" s="308"/>
      <c r="FT69" s="308"/>
      <c r="FU69" s="308"/>
      <c r="FV69" s="308"/>
      <c r="FW69" s="308"/>
      <c r="FX69" s="308"/>
      <c r="FY69" s="308"/>
      <c r="FZ69" s="308"/>
      <c r="GA69" s="308"/>
      <c r="GB69" s="308"/>
      <c r="GC69" s="308"/>
      <c r="GD69" s="308"/>
      <c r="GE69" s="308"/>
      <c r="GF69" s="308"/>
      <c r="GG69" s="308"/>
    </row>
    <row r="70" spans="1:189" s="392" customFormat="1" ht="28.5">
      <c r="A70" s="387" t="s">
        <v>572</v>
      </c>
      <c r="B70" s="324" t="s">
        <v>573</v>
      </c>
      <c r="C70" s="325"/>
      <c r="D70" s="409"/>
      <c r="E70" s="322">
        <v>2011776.115</v>
      </c>
      <c r="F70" s="368"/>
      <c r="G70" s="368">
        <v>1846636.5190000001</v>
      </c>
      <c r="H70" s="390"/>
      <c r="I70" s="322">
        <v>351799</v>
      </c>
      <c r="J70" s="368"/>
      <c r="K70" s="322">
        <v>351799</v>
      </c>
      <c r="L70" s="390"/>
      <c r="M70" s="352"/>
      <c r="N70" s="368"/>
      <c r="O70" s="352"/>
      <c r="P70" s="390"/>
      <c r="Q70" s="322">
        <v>171593</v>
      </c>
      <c r="R70" s="322"/>
      <c r="S70" s="322">
        <v>171593</v>
      </c>
      <c r="T70" s="390"/>
      <c r="U70" s="390"/>
      <c r="V70" s="390"/>
      <c r="W70" s="390"/>
      <c r="X70" s="391"/>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c r="AV70" s="308"/>
      <c r="AW70" s="308"/>
      <c r="AX70" s="308"/>
      <c r="AY70" s="308"/>
      <c r="AZ70" s="308"/>
      <c r="BA70" s="308"/>
      <c r="BB70" s="308"/>
      <c r="BC70" s="308"/>
      <c r="BD70" s="308"/>
      <c r="BE70" s="308"/>
      <c r="BF70" s="308"/>
      <c r="BG70" s="308"/>
      <c r="BH70" s="308"/>
      <c r="BI70" s="308"/>
      <c r="BJ70" s="308"/>
      <c r="BK70" s="308"/>
      <c r="BL70" s="308"/>
      <c r="BM70" s="308"/>
      <c r="BN70" s="308"/>
      <c r="BO70" s="308"/>
      <c r="BP70" s="308"/>
      <c r="BQ70" s="308"/>
      <c r="BR70" s="308"/>
      <c r="BS70" s="308"/>
      <c r="BT70" s="308"/>
      <c r="BU70" s="308"/>
      <c r="BV70" s="308"/>
      <c r="BW70" s="308"/>
      <c r="BX70" s="308"/>
      <c r="BY70" s="308"/>
      <c r="BZ70" s="308"/>
      <c r="CA70" s="308"/>
      <c r="CB70" s="308"/>
      <c r="CC70" s="308"/>
      <c r="CD70" s="308"/>
      <c r="CE70" s="308"/>
      <c r="CF70" s="308"/>
      <c r="CG70" s="308"/>
      <c r="CH70" s="308"/>
      <c r="CI70" s="308"/>
      <c r="CJ70" s="308"/>
      <c r="CK70" s="308"/>
      <c r="CL70" s="308"/>
      <c r="CM70" s="308"/>
      <c r="CN70" s="308"/>
      <c r="CO70" s="308"/>
      <c r="CP70" s="308"/>
      <c r="CQ70" s="308"/>
      <c r="CR70" s="308"/>
      <c r="CS70" s="308"/>
      <c r="CT70" s="308"/>
      <c r="CU70" s="308"/>
      <c r="CV70" s="308"/>
      <c r="CW70" s="308"/>
      <c r="CX70" s="308"/>
      <c r="CY70" s="308"/>
      <c r="CZ70" s="308"/>
      <c r="DA70" s="308"/>
      <c r="DB70" s="308"/>
      <c r="DC70" s="308"/>
      <c r="DD70" s="308"/>
      <c r="DE70" s="308"/>
      <c r="DF70" s="308"/>
      <c r="DG70" s="308"/>
      <c r="DH70" s="308"/>
      <c r="DI70" s="308"/>
      <c r="DJ70" s="308"/>
      <c r="DK70" s="308"/>
      <c r="DL70" s="308"/>
      <c r="DM70" s="308"/>
      <c r="DN70" s="308"/>
      <c r="DO70" s="308"/>
      <c r="DP70" s="308"/>
      <c r="DQ70" s="308"/>
      <c r="DR70" s="308"/>
      <c r="DS70" s="308"/>
      <c r="DT70" s="308"/>
      <c r="DU70" s="308"/>
      <c r="DV70" s="308"/>
      <c r="DW70" s="308"/>
      <c r="DX70" s="308"/>
      <c r="DY70" s="308"/>
      <c r="DZ70" s="308"/>
      <c r="EA70" s="308"/>
      <c r="EB70" s="308"/>
      <c r="EC70" s="308"/>
      <c r="ED70" s="308"/>
      <c r="EE70" s="308"/>
      <c r="EF70" s="308"/>
      <c r="EG70" s="308"/>
      <c r="EH70" s="308"/>
      <c r="EI70" s="308"/>
      <c r="EJ70" s="308"/>
      <c r="EK70" s="308"/>
      <c r="EL70" s="308"/>
      <c r="EM70" s="308"/>
      <c r="EN70" s="308"/>
      <c r="EO70" s="308"/>
      <c r="EP70" s="308"/>
      <c r="EQ70" s="308"/>
      <c r="ER70" s="308"/>
      <c r="ES70" s="308"/>
      <c r="ET70" s="308"/>
      <c r="EU70" s="308"/>
      <c r="EV70" s="308"/>
      <c r="EW70" s="308"/>
      <c r="EX70" s="308"/>
      <c r="EY70" s="308"/>
      <c r="EZ70" s="308"/>
      <c r="FA70" s="308"/>
      <c r="FB70" s="308"/>
      <c r="FC70" s="308"/>
      <c r="FD70" s="308"/>
      <c r="FE70" s="308"/>
      <c r="FF70" s="308"/>
      <c r="FG70" s="308"/>
      <c r="FH70" s="308"/>
      <c r="FI70" s="308"/>
      <c r="FJ70" s="308"/>
      <c r="FK70" s="308"/>
      <c r="FL70" s="308"/>
      <c r="FM70" s="308"/>
      <c r="FN70" s="308"/>
      <c r="FO70" s="308"/>
      <c r="FP70" s="308"/>
      <c r="FQ70" s="308"/>
      <c r="FR70" s="308"/>
      <c r="FS70" s="308"/>
      <c r="FT70" s="308"/>
      <c r="FU70" s="308"/>
      <c r="FV70" s="308"/>
      <c r="FW70" s="308"/>
      <c r="FX70" s="308"/>
      <c r="FY70" s="308"/>
      <c r="FZ70" s="308"/>
      <c r="GA70" s="308"/>
      <c r="GB70" s="308"/>
      <c r="GC70" s="308"/>
      <c r="GD70" s="308"/>
      <c r="GE70" s="308"/>
      <c r="GF70" s="308"/>
      <c r="GG70" s="308"/>
    </row>
    <row r="71" spans="1:189" s="392" customFormat="1" ht="28.5">
      <c r="A71" s="387">
        <v>-1</v>
      </c>
      <c r="B71" s="324" t="s">
        <v>547</v>
      </c>
      <c r="C71" s="325"/>
      <c r="D71" s="409"/>
      <c r="E71" s="322">
        <v>80000</v>
      </c>
      <c r="F71" s="368"/>
      <c r="G71" s="368">
        <v>70000</v>
      </c>
      <c r="H71" s="390"/>
      <c r="I71" s="322">
        <v>19000</v>
      </c>
      <c r="J71" s="368"/>
      <c r="K71" s="322">
        <v>19000</v>
      </c>
      <c r="L71" s="390"/>
      <c r="M71" s="352">
        <f t="shared" ref="M71:M72" si="18">+M72</f>
        <v>74000</v>
      </c>
      <c r="N71" s="368"/>
      <c r="O71" s="352">
        <f>+O72</f>
        <v>69000</v>
      </c>
      <c r="P71" s="390"/>
      <c r="Q71" s="322">
        <v>1000</v>
      </c>
      <c r="R71" s="322"/>
      <c r="S71" s="322">
        <v>1000</v>
      </c>
      <c r="T71" s="390"/>
      <c r="U71" s="390"/>
      <c r="V71" s="390"/>
      <c r="W71" s="390"/>
      <c r="X71" s="391"/>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8"/>
      <c r="BO71" s="308"/>
      <c r="BP71" s="308"/>
      <c r="BQ71" s="308"/>
      <c r="BR71" s="308"/>
      <c r="BS71" s="308"/>
      <c r="BT71" s="308"/>
      <c r="BU71" s="308"/>
      <c r="BV71" s="308"/>
      <c r="BW71" s="308"/>
      <c r="BX71" s="308"/>
      <c r="BY71" s="308"/>
      <c r="BZ71" s="308"/>
      <c r="CA71" s="308"/>
      <c r="CB71" s="308"/>
      <c r="CC71" s="308"/>
      <c r="CD71" s="308"/>
      <c r="CE71" s="308"/>
      <c r="CF71" s="308"/>
      <c r="CG71" s="308"/>
      <c r="CH71" s="308"/>
      <c r="CI71" s="308"/>
      <c r="CJ71" s="308"/>
      <c r="CK71" s="308"/>
      <c r="CL71" s="308"/>
      <c r="CM71" s="308"/>
      <c r="CN71" s="308"/>
      <c r="CO71" s="308"/>
      <c r="CP71" s="308"/>
      <c r="CQ71" s="308"/>
      <c r="CR71" s="308"/>
      <c r="CS71" s="308"/>
      <c r="CT71" s="308"/>
      <c r="CU71" s="308"/>
      <c r="CV71" s="308"/>
      <c r="CW71" s="308"/>
      <c r="CX71" s="308"/>
      <c r="CY71" s="308"/>
      <c r="CZ71" s="308"/>
      <c r="DA71" s="308"/>
      <c r="DB71" s="308"/>
      <c r="DC71" s="308"/>
      <c r="DD71" s="308"/>
      <c r="DE71" s="308"/>
      <c r="DF71" s="308"/>
      <c r="DG71" s="308"/>
      <c r="DH71" s="308"/>
      <c r="DI71" s="308"/>
      <c r="DJ71" s="308"/>
      <c r="DK71" s="308"/>
      <c r="DL71" s="308"/>
      <c r="DM71" s="308"/>
      <c r="DN71" s="308"/>
      <c r="DO71" s="308"/>
      <c r="DP71" s="308"/>
      <c r="DQ71" s="308"/>
      <c r="DR71" s="308"/>
      <c r="DS71" s="308"/>
      <c r="DT71" s="308"/>
      <c r="DU71" s="308"/>
      <c r="DV71" s="308"/>
      <c r="DW71" s="308"/>
      <c r="DX71" s="308"/>
      <c r="DY71" s="308"/>
      <c r="DZ71" s="308"/>
      <c r="EA71" s="308"/>
      <c r="EB71" s="308"/>
      <c r="EC71" s="308"/>
      <c r="ED71" s="308"/>
      <c r="EE71" s="308"/>
      <c r="EF71" s="308"/>
      <c r="EG71" s="308"/>
      <c r="EH71" s="308"/>
      <c r="EI71" s="308"/>
      <c r="EJ71" s="308"/>
      <c r="EK71" s="308"/>
      <c r="EL71" s="308"/>
      <c r="EM71" s="308"/>
      <c r="EN71" s="308"/>
      <c r="EO71" s="308"/>
      <c r="EP71" s="308"/>
      <c r="EQ71" s="308"/>
      <c r="ER71" s="308"/>
      <c r="ES71" s="308"/>
      <c r="ET71" s="308"/>
      <c r="EU71" s="308"/>
      <c r="EV71" s="308"/>
      <c r="EW71" s="308"/>
      <c r="EX71" s="308"/>
      <c r="EY71" s="308"/>
      <c r="EZ71" s="308"/>
      <c r="FA71" s="308"/>
      <c r="FB71" s="308"/>
      <c r="FC71" s="308"/>
      <c r="FD71" s="308"/>
      <c r="FE71" s="308"/>
      <c r="FF71" s="308"/>
      <c r="FG71" s="308"/>
      <c r="FH71" s="308"/>
      <c r="FI71" s="308"/>
      <c r="FJ71" s="308"/>
      <c r="FK71" s="308"/>
      <c r="FL71" s="308"/>
      <c r="FM71" s="308"/>
      <c r="FN71" s="308"/>
      <c r="FO71" s="308"/>
      <c r="FP71" s="308"/>
      <c r="FQ71" s="308"/>
      <c r="FR71" s="308"/>
      <c r="FS71" s="308"/>
      <c r="FT71" s="308"/>
      <c r="FU71" s="308"/>
      <c r="FV71" s="308"/>
      <c r="FW71" s="308"/>
      <c r="FX71" s="308"/>
      <c r="FY71" s="308"/>
      <c r="FZ71" s="308"/>
      <c r="GA71" s="308"/>
      <c r="GB71" s="308"/>
      <c r="GC71" s="308"/>
      <c r="GD71" s="308"/>
      <c r="GE71" s="308"/>
      <c r="GF71" s="308"/>
      <c r="GG71" s="308"/>
    </row>
    <row r="72" spans="1:189" s="392" customFormat="1">
      <c r="A72" s="387" t="s">
        <v>485</v>
      </c>
      <c r="B72" s="324" t="s">
        <v>522</v>
      </c>
      <c r="C72" s="325"/>
      <c r="D72" s="404"/>
      <c r="E72" s="344">
        <v>80000</v>
      </c>
      <c r="F72" s="368"/>
      <c r="G72" s="368">
        <v>70000</v>
      </c>
      <c r="H72" s="390"/>
      <c r="I72" s="344">
        <v>19000</v>
      </c>
      <c r="J72" s="368"/>
      <c r="K72" s="344">
        <v>19000</v>
      </c>
      <c r="L72" s="390"/>
      <c r="M72" s="352">
        <f t="shared" si="18"/>
        <v>74000</v>
      </c>
      <c r="N72" s="368"/>
      <c r="O72" s="352">
        <f>+O73</f>
        <v>69000</v>
      </c>
      <c r="P72" s="390"/>
      <c r="Q72" s="344">
        <v>1000</v>
      </c>
      <c r="R72" s="344"/>
      <c r="S72" s="344">
        <v>1000</v>
      </c>
      <c r="T72" s="390"/>
      <c r="U72" s="390"/>
      <c r="V72" s="390"/>
      <c r="W72" s="390"/>
      <c r="X72" s="391"/>
      <c r="Y72" s="308"/>
      <c r="Z72" s="308"/>
      <c r="AA72" s="308"/>
      <c r="AB72" s="308"/>
      <c r="AC72" s="308"/>
      <c r="AD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c r="AZ72" s="308"/>
      <c r="BA72" s="308"/>
      <c r="BB72" s="308"/>
      <c r="BC72" s="308"/>
      <c r="BD72" s="308"/>
      <c r="BE72" s="308"/>
      <c r="BF72" s="308"/>
      <c r="BG72" s="308"/>
      <c r="BH72" s="308"/>
      <c r="BI72" s="308"/>
      <c r="BJ72" s="308"/>
      <c r="BK72" s="308"/>
      <c r="BL72" s="308"/>
      <c r="BM72" s="308"/>
      <c r="BN72" s="308"/>
      <c r="BO72" s="308"/>
      <c r="BP72" s="308"/>
      <c r="BQ72" s="308"/>
      <c r="BR72" s="308"/>
      <c r="BS72" s="308"/>
      <c r="BT72" s="308"/>
      <c r="BU72" s="308"/>
      <c r="BV72" s="308"/>
      <c r="BW72" s="308"/>
      <c r="BX72" s="308"/>
      <c r="BY72" s="308"/>
      <c r="BZ72" s="308"/>
      <c r="CA72" s="308"/>
      <c r="CB72" s="308"/>
      <c r="CC72" s="308"/>
      <c r="CD72" s="308"/>
      <c r="CE72" s="308"/>
      <c r="CF72" s="308"/>
      <c r="CG72" s="308"/>
      <c r="CH72" s="308"/>
      <c r="CI72" s="308"/>
      <c r="CJ72" s="308"/>
      <c r="CK72" s="308"/>
      <c r="CL72" s="308"/>
      <c r="CM72" s="308"/>
      <c r="CN72" s="308"/>
      <c r="CO72" s="308"/>
      <c r="CP72" s="308"/>
      <c r="CQ72" s="308"/>
      <c r="CR72" s="308"/>
      <c r="CS72" s="308"/>
      <c r="CT72" s="308"/>
      <c r="CU72" s="308"/>
      <c r="CV72" s="308"/>
      <c r="CW72" s="308"/>
      <c r="CX72" s="308"/>
      <c r="CY72" s="308"/>
      <c r="CZ72" s="308"/>
      <c r="DA72" s="308"/>
      <c r="DB72" s="308"/>
      <c r="DC72" s="308"/>
      <c r="DD72" s="308"/>
      <c r="DE72" s="308"/>
      <c r="DF72" s="308"/>
      <c r="DG72" s="308"/>
      <c r="DH72" s="308"/>
      <c r="DI72" s="308"/>
      <c r="DJ72" s="308"/>
      <c r="DK72" s="308"/>
      <c r="DL72" s="308"/>
      <c r="DM72" s="308"/>
      <c r="DN72" s="308"/>
      <c r="DO72" s="308"/>
      <c r="DP72" s="308"/>
      <c r="DQ72" s="308"/>
      <c r="DR72" s="308"/>
      <c r="DS72" s="308"/>
      <c r="DT72" s="308"/>
      <c r="DU72" s="308"/>
      <c r="DV72" s="308"/>
      <c r="DW72" s="308"/>
      <c r="DX72" s="308"/>
      <c r="DY72" s="308"/>
      <c r="DZ72" s="308"/>
      <c r="EA72" s="308"/>
      <c r="EB72" s="308"/>
      <c r="EC72" s="308"/>
      <c r="ED72" s="308"/>
      <c r="EE72" s="308"/>
      <c r="EF72" s="308"/>
      <c r="EG72" s="308"/>
      <c r="EH72" s="308"/>
      <c r="EI72" s="308"/>
      <c r="EJ72" s="308"/>
      <c r="EK72" s="308"/>
      <c r="EL72" s="308"/>
      <c r="EM72" s="308"/>
      <c r="EN72" s="308"/>
      <c r="EO72" s="308"/>
      <c r="EP72" s="308"/>
      <c r="EQ72" s="308"/>
      <c r="ER72" s="308"/>
      <c r="ES72" s="308"/>
      <c r="ET72" s="308"/>
      <c r="EU72" s="308"/>
      <c r="EV72" s="308"/>
      <c r="EW72" s="308"/>
      <c r="EX72" s="308"/>
      <c r="EY72" s="308"/>
      <c r="EZ72" s="308"/>
      <c r="FA72" s="308"/>
      <c r="FB72" s="308"/>
      <c r="FC72" s="308"/>
      <c r="FD72" s="308"/>
      <c r="FE72" s="308"/>
      <c r="FF72" s="308"/>
      <c r="FG72" s="308"/>
      <c r="FH72" s="308"/>
      <c r="FI72" s="308"/>
      <c r="FJ72" s="308"/>
      <c r="FK72" s="308"/>
      <c r="FL72" s="308"/>
      <c r="FM72" s="308"/>
      <c r="FN72" s="308"/>
      <c r="FO72" s="308"/>
      <c r="FP72" s="308"/>
      <c r="FQ72" s="308"/>
      <c r="FR72" s="308"/>
      <c r="FS72" s="308"/>
      <c r="FT72" s="308"/>
      <c r="FU72" s="308"/>
      <c r="FV72" s="308"/>
      <c r="FW72" s="308"/>
      <c r="FX72" s="308"/>
      <c r="FY72" s="308"/>
      <c r="FZ72" s="308"/>
      <c r="GA72" s="308"/>
      <c r="GB72" s="308"/>
      <c r="GC72" s="308"/>
      <c r="GD72" s="308"/>
      <c r="GE72" s="308"/>
      <c r="GF72" s="308"/>
      <c r="GG72" s="308"/>
    </row>
    <row r="73" spans="1:189" s="392" customFormat="1" ht="45">
      <c r="A73" s="397">
        <v>1</v>
      </c>
      <c r="B73" s="368" t="s">
        <v>574</v>
      </c>
      <c r="C73" s="401" t="s">
        <v>551</v>
      </c>
      <c r="D73" s="409" t="s">
        <v>575</v>
      </c>
      <c r="E73" s="322">
        <v>80000</v>
      </c>
      <c r="F73" s="368"/>
      <c r="G73" s="368">
        <v>70000</v>
      </c>
      <c r="H73" s="390"/>
      <c r="I73" s="322">
        <v>19000</v>
      </c>
      <c r="J73" s="368"/>
      <c r="K73" s="322">
        <v>19000</v>
      </c>
      <c r="L73" s="390"/>
      <c r="M73" s="356">
        <f>+O73+5000</f>
        <v>74000</v>
      </c>
      <c r="N73" s="368"/>
      <c r="O73" s="356">
        <f>64000+5000</f>
        <v>69000</v>
      </c>
      <c r="P73" s="390"/>
      <c r="Q73" s="322">
        <v>1000</v>
      </c>
      <c r="R73" s="322"/>
      <c r="S73" s="322">
        <v>1000</v>
      </c>
      <c r="T73" s="390"/>
      <c r="U73" s="390"/>
      <c r="V73" s="390"/>
      <c r="W73" s="390"/>
      <c r="X73" s="391"/>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8"/>
      <c r="AY73" s="308"/>
      <c r="AZ73" s="308"/>
      <c r="BA73" s="308"/>
      <c r="BB73" s="308"/>
      <c r="BC73" s="308"/>
      <c r="BD73" s="308"/>
      <c r="BE73" s="308"/>
      <c r="BF73" s="308"/>
      <c r="BG73" s="308"/>
      <c r="BH73" s="308"/>
      <c r="BI73" s="308"/>
      <c r="BJ73" s="308"/>
      <c r="BK73" s="308"/>
      <c r="BL73" s="308"/>
      <c r="BM73" s="308"/>
      <c r="BN73" s="308"/>
      <c r="BO73" s="308"/>
      <c r="BP73" s="308"/>
      <c r="BQ73" s="308"/>
      <c r="BR73" s="308"/>
      <c r="BS73" s="308"/>
      <c r="BT73" s="308"/>
      <c r="BU73" s="308"/>
      <c r="BV73" s="308"/>
      <c r="BW73" s="308"/>
      <c r="BX73" s="308"/>
      <c r="BY73" s="308"/>
      <c r="BZ73" s="308"/>
      <c r="CA73" s="308"/>
      <c r="CB73" s="308"/>
      <c r="CC73" s="308"/>
      <c r="CD73" s="308"/>
      <c r="CE73" s="308"/>
      <c r="CF73" s="308"/>
      <c r="CG73" s="308"/>
      <c r="CH73" s="308"/>
      <c r="CI73" s="308"/>
      <c r="CJ73" s="308"/>
      <c r="CK73" s="308"/>
      <c r="CL73" s="308"/>
      <c r="CM73" s="308"/>
      <c r="CN73" s="308"/>
      <c r="CO73" s="308"/>
      <c r="CP73" s="308"/>
      <c r="CQ73" s="308"/>
      <c r="CR73" s="308"/>
      <c r="CS73" s="308"/>
      <c r="CT73" s="308"/>
      <c r="CU73" s="308"/>
      <c r="CV73" s="308"/>
      <c r="CW73" s="308"/>
      <c r="CX73" s="308"/>
      <c r="CY73" s="308"/>
      <c r="CZ73" s="308"/>
      <c r="DA73" s="308"/>
      <c r="DB73" s="308"/>
      <c r="DC73" s="308"/>
      <c r="DD73" s="308"/>
      <c r="DE73" s="308"/>
      <c r="DF73" s="308"/>
      <c r="DG73" s="308"/>
      <c r="DH73" s="308"/>
      <c r="DI73" s="308"/>
      <c r="DJ73" s="308"/>
      <c r="DK73" s="308"/>
      <c r="DL73" s="308"/>
      <c r="DM73" s="308"/>
      <c r="DN73" s="308"/>
      <c r="DO73" s="308"/>
      <c r="DP73" s="308"/>
      <c r="DQ73" s="308"/>
      <c r="DR73" s="308"/>
      <c r="DS73" s="308"/>
      <c r="DT73" s="308"/>
      <c r="DU73" s="308"/>
      <c r="DV73" s="308"/>
      <c r="DW73" s="308"/>
      <c r="DX73" s="308"/>
      <c r="DY73" s="308"/>
      <c r="DZ73" s="308"/>
      <c r="EA73" s="308"/>
      <c r="EB73" s="308"/>
      <c r="EC73" s="308"/>
      <c r="ED73" s="308"/>
      <c r="EE73" s="308"/>
      <c r="EF73" s="308"/>
      <c r="EG73" s="308"/>
      <c r="EH73" s="308"/>
      <c r="EI73" s="308"/>
      <c r="EJ73" s="308"/>
      <c r="EK73" s="308"/>
      <c r="EL73" s="308"/>
      <c r="EM73" s="308"/>
      <c r="EN73" s="308"/>
      <c r="EO73" s="308"/>
      <c r="EP73" s="308"/>
      <c r="EQ73" s="308"/>
      <c r="ER73" s="308"/>
      <c r="ES73" s="308"/>
      <c r="ET73" s="308"/>
      <c r="EU73" s="308"/>
      <c r="EV73" s="308"/>
      <c r="EW73" s="308"/>
      <c r="EX73" s="308"/>
      <c r="EY73" s="308"/>
      <c r="EZ73" s="308"/>
      <c r="FA73" s="308"/>
      <c r="FB73" s="308"/>
      <c r="FC73" s="308"/>
      <c r="FD73" s="308"/>
      <c r="FE73" s="308"/>
      <c r="FF73" s="308"/>
      <c r="FG73" s="308"/>
      <c r="FH73" s="308"/>
      <c r="FI73" s="308"/>
      <c r="FJ73" s="308"/>
      <c r="FK73" s="308"/>
      <c r="FL73" s="308"/>
      <c r="FM73" s="308"/>
      <c r="FN73" s="308"/>
      <c r="FO73" s="308"/>
      <c r="FP73" s="308"/>
      <c r="FQ73" s="308"/>
      <c r="FR73" s="308"/>
      <c r="FS73" s="308"/>
      <c r="FT73" s="308"/>
      <c r="FU73" s="308"/>
      <c r="FV73" s="308"/>
      <c r="FW73" s="308"/>
      <c r="FX73" s="308"/>
      <c r="FY73" s="308"/>
      <c r="FZ73" s="308"/>
      <c r="GA73" s="308"/>
      <c r="GB73" s="308"/>
      <c r="GC73" s="308"/>
      <c r="GD73" s="308"/>
      <c r="GE73" s="308"/>
      <c r="GF73" s="308"/>
      <c r="GG73" s="308"/>
    </row>
    <row r="74" spans="1:189" s="392" customFormat="1" ht="28.5">
      <c r="A74" s="387">
        <v>-2</v>
      </c>
      <c r="B74" s="324" t="s">
        <v>576</v>
      </c>
      <c r="C74" s="325"/>
      <c r="D74" s="409"/>
      <c r="E74" s="322">
        <v>170723</v>
      </c>
      <c r="F74" s="368"/>
      <c r="G74" s="368">
        <v>120658</v>
      </c>
      <c r="H74" s="390"/>
      <c r="I74" s="322">
        <v>13682</v>
      </c>
      <c r="J74" s="368"/>
      <c r="K74" s="322">
        <v>13682</v>
      </c>
      <c r="L74" s="390"/>
      <c r="M74" s="352">
        <f t="shared" ref="M74" si="19">+M78+M75</f>
        <v>90590</v>
      </c>
      <c r="N74" s="368"/>
      <c r="O74" s="352">
        <f>+O78+O75</f>
        <v>81510</v>
      </c>
      <c r="P74" s="390"/>
      <c r="Q74" s="322">
        <v>0</v>
      </c>
      <c r="R74" s="322"/>
      <c r="S74" s="322">
        <v>0</v>
      </c>
      <c r="T74" s="390"/>
      <c r="U74" s="390"/>
      <c r="V74" s="390"/>
      <c r="W74" s="390"/>
      <c r="X74" s="391"/>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8"/>
      <c r="AY74" s="308"/>
      <c r="AZ74" s="308"/>
      <c r="BA74" s="308"/>
      <c r="BB74" s="308"/>
      <c r="BC74" s="308"/>
      <c r="BD74" s="308"/>
      <c r="BE74" s="308"/>
      <c r="BF74" s="308"/>
      <c r="BG74" s="308"/>
      <c r="BH74" s="308"/>
      <c r="BI74" s="308"/>
      <c r="BJ74" s="308"/>
      <c r="BK74" s="308"/>
      <c r="BL74" s="308"/>
      <c r="BM74" s="308"/>
      <c r="BN74" s="308"/>
      <c r="BO74" s="308"/>
      <c r="BP74" s="308"/>
      <c r="BQ74" s="308"/>
      <c r="BR74" s="308"/>
      <c r="BS74" s="308"/>
      <c r="BT74" s="308"/>
      <c r="BU74" s="308"/>
      <c r="BV74" s="308"/>
      <c r="BW74" s="308"/>
      <c r="BX74" s="308"/>
      <c r="BY74" s="308"/>
      <c r="BZ74" s="308"/>
      <c r="CA74" s="308"/>
      <c r="CB74" s="308"/>
      <c r="CC74" s="308"/>
      <c r="CD74" s="308"/>
      <c r="CE74" s="308"/>
      <c r="CF74" s="308"/>
      <c r="CG74" s="308"/>
      <c r="CH74" s="308"/>
      <c r="CI74" s="308"/>
      <c r="CJ74" s="308"/>
      <c r="CK74" s="308"/>
      <c r="CL74" s="308"/>
      <c r="CM74" s="308"/>
      <c r="CN74" s="308"/>
      <c r="CO74" s="308"/>
      <c r="CP74" s="308"/>
      <c r="CQ74" s="308"/>
      <c r="CR74" s="308"/>
      <c r="CS74" s="308"/>
      <c r="CT74" s="308"/>
      <c r="CU74" s="308"/>
      <c r="CV74" s="308"/>
      <c r="CW74" s="308"/>
      <c r="CX74" s="308"/>
      <c r="CY74" s="308"/>
      <c r="CZ74" s="308"/>
      <c r="DA74" s="308"/>
      <c r="DB74" s="308"/>
      <c r="DC74" s="308"/>
      <c r="DD74" s="308"/>
      <c r="DE74" s="308"/>
      <c r="DF74" s="308"/>
      <c r="DG74" s="308"/>
      <c r="DH74" s="308"/>
      <c r="DI74" s="308"/>
      <c r="DJ74" s="308"/>
      <c r="DK74" s="308"/>
      <c r="DL74" s="308"/>
      <c r="DM74" s="308"/>
      <c r="DN74" s="308"/>
      <c r="DO74" s="308"/>
      <c r="DP74" s="308"/>
      <c r="DQ74" s="308"/>
      <c r="DR74" s="308"/>
      <c r="DS74" s="308"/>
      <c r="DT74" s="308"/>
      <c r="DU74" s="308"/>
      <c r="DV74" s="308"/>
      <c r="DW74" s="308"/>
      <c r="DX74" s="308"/>
      <c r="DY74" s="308"/>
      <c r="DZ74" s="308"/>
      <c r="EA74" s="308"/>
      <c r="EB74" s="308"/>
      <c r="EC74" s="308"/>
      <c r="ED74" s="308"/>
      <c r="EE74" s="308"/>
      <c r="EF74" s="308"/>
      <c r="EG74" s="308"/>
      <c r="EH74" s="308"/>
      <c r="EI74" s="308"/>
      <c r="EJ74" s="308"/>
      <c r="EK74" s="308"/>
      <c r="EL74" s="308"/>
      <c r="EM74" s="308"/>
      <c r="EN74" s="308"/>
      <c r="EO74" s="308"/>
      <c r="EP74" s="308"/>
      <c r="EQ74" s="308"/>
      <c r="ER74" s="308"/>
      <c r="ES74" s="308"/>
      <c r="ET74" s="308"/>
      <c r="EU74" s="308"/>
      <c r="EV74" s="308"/>
      <c r="EW74" s="308"/>
      <c r="EX74" s="308"/>
      <c r="EY74" s="308"/>
      <c r="EZ74" s="308"/>
      <c r="FA74" s="308"/>
      <c r="FB74" s="308"/>
      <c r="FC74" s="308"/>
      <c r="FD74" s="308"/>
      <c r="FE74" s="308"/>
      <c r="FF74" s="308"/>
      <c r="FG74" s="308"/>
      <c r="FH74" s="308"/>
      <c r="FI74" s="308"/>
      <c r="FJ74" s="308"/>
      <c r="FK74" s="308"/>
      <c r="FL74" s="308"/>
      <c r="FM74" s="308"/>
      <c r="FN74" s="308"/>
      <c r="FO74" s="308"/>
      <c r="FP74" s="308"/>
      <c r="FQ74" s="308"/>
      <c r="FR74" s="308"/>
      <c r="FS74" s="308"/>
      <c r="FT74" s="308"/>
      <c r="FU74" s="308"/>
      <c r="FV74" s="308"/>
      <c r="FW74" s="308"/>
      <c r="FX74" s="308"/>
      <c r="FY74" s="308"/>
      <c r="FZ74" s="308"/>
      <c r="GA74" s="308"/>
      <c r="GB74" s="308"/>
      <c r="GC74" s="308"/>
      <c r="GD74" s="308"/>
      <c r="GE74" s="308"/>
      <c r="GF74" s="308"/>
      <c r="GG74" s="308"/>
    </row>
    <row r="75" spans="1:189" s="392" customFormat="1">
      <c r="A75" s="387" t="s">
        <v>485</v>
      </c>
      <c r="B75" s="324" t="s">
        <v>522</v>
      </c>
      <c r="C75" s="325"/>
      <c r="D75" s="409"/>
      <c r="E75" s="322">
        <v>160065</v>
      </c>
      <c r="F75" s="368"/>
      <c r="G75" s="368">
        <v>110000</v>
      </c>
      <c r="H75" s="390"/>
      <c r="I75" s="322">
        <v>3400</v>
      </c>
      <c r="J75" s="368"/>
      <c r="K75" s="322">
        <v>3400</v>
      </c>
      <c r="L75" s="390"/>
      <c r="M75" s="352">
        <f t="shared" ref="M75" si="20">+SUM(M76:M77)</f>
        <v>80380</v>
      </c>
      <c r="N75" s="368"/>
      <c r="O75" s="352">
        <f>+SUM(O76:O77)</f>
        <v>71300</v>
      </c>
      <c r="P75" s="390"/>
      <c r="Q75" s="322">
        <v>0</v>
      </c>
      <c r="R75" s="322"/>
      <c r="S75" s="322">
        <v>0</v>
      </c>
      <c r="T75" s="390"/>
      <c r="U75" s="390"/>
      <c r="V75" s="390"/>
      <c r="W75" s="390"/>
      <c r="X75" s="391"/>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8"/>
      <c r="AY75" s="308"/>
      <c r="AZ75" s="308"/>
      <c r="BA75" s="308"/>
      <c r="BB75" s="308"/>
      <c r="BC75" s="308"/>
      <c r="BD75" s="308"/>
      <c r="BE75" s="308"/>
      <c r="BF75" s="308"/>
      <c r="BG75" s="308"/>
      <c r="BH75" s="308"/>
      <c r="BI75" s="308"/>
      <c r="BJ75" s="308"/>
      <c r="BK75" s="308"/>
      <c r="BL75" s="308"/>
      <c r="BM75" s="308"/>
      <c r="BN75" s="308"/>
      <c r="BO75" s="308"/>
      <c r="BP75" s="308"/>
      <c r="BQ75" s="308"/>
      <c r="BR75" s="308"/>
      <c r="BS75" s="308"/>
      <c r="BT75" s="308"/>
      <c r="BU75" s="308"/>
      <c r="BV75" s="308"/>
      <c r="BW75" s="308"/>
      <c r="BX75" s="308"/>
      <c r="BY75" s="308"/>
      <c r="BZ75" s="308"/>
      <c r="CA75" s="308"/>
      <c r="CB75" s="308"/>
      <c r="CC75" s="308"/>
      <c r="CD75" s="308"/>
      <c r="CE75" s="308"/>
      <c r="CF75" s="308"/>
      <c r="CG75" s="308"/>
      <c r="CH75" s="308"/>
      <c r="CI75" s="308"/>
      <c r="CJ75" s="308"/>
      <c r="CK75" s="308"/>
      <c r="CL75" s="308"/>
      <c r="CM75" s="308"/>
      <c r="CN75" s="308"/>
      <c r="CO75" s="308"/>
      <c r="CP75" s="308"/>
      <c r="CQ75" s="308"/>
      <c r="CR75" s="308"/>
      <c r="CS75" s="308"/>
      <c r="CT75" s="308"/>
      <c r="CU75" s="308"/>
      <c r="CV75" s="308"/>
      <c r="CW75" s="308"/>
      <c r="CX75" s="308"/>
      <c r="CY75" s="308"/>
      <c r="CZ75" s="308"/>
      <c r="DA75" s="308"/>
      <c r="DB75" s="308"/>
      <c r="DC75" s="308"/>
      <c r="DD75" s="308"/>
      <c r="DE75" s="308"/>
      <c r="DF75" s="308"/>
      <c r="DG75" s="308"/>
      <c r="DH75" s="308"/>
      <c r="DI75" s="308"/>
      <c r="DJ75" s="308"/>
      <c r="DK75" s="308"/>
      <c r="DL75" s="308"/>
      <c r="DM75" s="308"/>
      <c r="DN75" s="308"/>
      <c r="DO75" s="308"/>
      <c r="DP75" s="308"/>
      <c r="DQ75" s="308"/>
      <c r="DR75" s="308"/>
      <c r="DS75" s="308"/>
      <c r="DT75" s="308"/>
      <c r="DU75" s="308"/>
      <c r="DV75" s="308"/>
      <c r="DW75" s="308"/>
      <c r="DX75" s="308"/>
      <c r="DY75" s="308"/>
      <c r="DZ75" s="308"/>
      <c r="EA75" s="308"/>
      <c r="EB75" s="308"/>
      <c r="EC75" s="308"/>
      <c r="ED75" s="308"/>
      <c r="EE75" s="308"/>
      <c r="EF75" s="308"/>
      <c r="EG75" s="308"/>
      <c r="EH75" s="308"/>
      <c r="EI75" s="308"/>
      <c r="EJ75" s="308"/>
      <c r="EK75" s="308"/>
      <c r="EL75" s="308"/>
      <c r="EM75" s="308"/>
      <c r="EN75" s="308"/>
      <c r="EO75" s="308"/>
      <c r="EP75" s="308"/>
      <c r="EQ75" s="308"/>
      <c r="ER75" s="308"/>
      <c r="ES75" s="308"/>
      <c r="ET75" s="308"/>
      <c r="EU75" s="308"/>
      <c r="EV75" s="308"/>
      <c r="EW75" s="308"/>
      <c r="EX75" s="308"/>
      <c r="EY75" s="308"/>
      <c r="EZ75" s="308"/>
      <c r="FA75" s="308"/>
      <c r="FB75" s="308"/>
      <c r="FC75" s="308"/>
      <c r="FD75" s="308"/>
      <c r="FE75" s="308"/>
      <c r="FF75" s="308"/>
      <c r="FG75" s="308"/>
      <c r="FH75" s="308"/>
      <c r="FI75" s="308"/>
      <c r="FJ75" s="308"/>
      <c r="FK75" s="308"/>
      <c r="FL75" s="308"/>
      <c r="FM75" s="308"/>
      <c r="FN75" s="308"/>
      <c r="FO75" s="308"/>
      <c r="FP75" s="308"/>
      <c r="FQ75" s="308"/>
      <c r="FR75" s="308"/>
      <c r="FS75" s="308"/>
      <c r="FT75" s="308"/>
      <c r="FU75" s="308"/>
      <c r="FV75" s="308"/>
      <c r="FW75" s="308"/>
      <c r="FX75" s="308"/>
      <c r="FY75" s="308"/>
      <c r="FZ75" s="308"/>
      <c r="GA75" s="308"/>
      <c r="GB75" s="308"/>
      <c r="GC75" s="308"/>
      <c r="GD75" s="308"/>
      <c r="GE75" s="308"/>
      <c r="GF75" s="308"/>
      <c r="GG75" s="308"/>
    </row>
    <row r="76" spans="1:189" s="392" customFormat="1" ht="45">
      <c r="A76" s="397">
        <v>1</v>
      </c>
      <c r="B76" s="368" t="s">
        <v>577</v>
      </c>
      <c r="C76" s="537" t="s">
        <v>457</v>
      </c>
      <c r="D76" s="401" t="s">
        <v>578</v>
      </c>
      <c r="E76" s="344">
        <v>120065</v>
      </c>
      <c r="F76" s="368"/>
      <c r="G76" s="368">
        <v>80000</v>
      </c>
      <c r="H76" s="390"/>
      <c r="I76" s="344">
        <v>3400</v>
      </c>
      <c r="J76" s="368"/>
      <c r="K76" s="344">
        <v>3400</v>
      </c>
      <c r="L76" s="390"/>
      <c r="M76" s="356">
        <f>62980-2600</f>
        <v>60380</v>
      </c>
      <c r="N76" s="368"/>
      <c r="O76" s="356">
        <f>53900-2600</f>
        <v>51300</v>
      </c>
      <c r="P76" s="390"/>
      <c r="Q76" s="344"/>
      <c r="R76" s="344"/>
      <c r="S76" s="344"/>
      <c r="T76" s="390"/>
      <c r="U76" s="390"/>
      <c r="V76" s="390"/>
      <c r="W76" s="390"/>
      <c r="X76" s="391"/>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8"/>
      <c r="AY76" s="308"/>
      <c r="AZ76" s="308"/>
      <c r="BA76" s="308"/>
      <c r="BB76" s="308"/>
      <c r="BC76" s="308"/>
      <c r="BD76" s="308"/>
      <c r="BE76" s="308"/>
      <c r="BF76" s="308"/>
      <c r="BG76" s="308"/>
      <c r="BH76" s="308"/>
      <c r="BI76" s="308"/>
      <c r="BJ76" s="308"/>
      <c r="BK76" s="308"/>
      <c r="BL76" s="308"/>
      <c r="BM76" s="308"/>
      <c r="BN76" s="308"/>
      <c r="BO76" s="308"/>
      <c r="BP76" s="308"/>
      <c r="BQ76" s="308"/>
      <c r="BR76" s="308"/>
      <c r="BS76" s="308"/>
      <c r="BT76" s="308"/>
      <c r="BU76" s="308"/>
      <c r="BV76" s="308"/>
      <c r="BW76" s="308"/>
      <c r="BX76" s="308"/>
      <c r="BY76" s="308"/>
      <c r="BZ76" s="308"/>
      <c r="CA76" s="308"/>
      <c r="CB76" s="308"/>
      <c r="CC76" s="308"/>
      <c r="CD76" s="308"/>
      <c r="CE76" s="308"/>
      <c r="CF76" s="308"/>
      <c r="CG76" s="308"/>
      <c r="CH76" s="308"/>
      <c r="CI76" s="308"/>
      <c r="CJ76" s="308"/>
      <c r="CK76" s="308"/>
      <c r="CL76" s="308"/>
      <c r="CM76" s="308"/>
      <c r="CN76" s="308"/>
      <c r="CO76" s="308"/>
      <c r="CP76" s="308"/>
      <c r="CQ76" s="308"/>
      <c r="CR76" s="308"/>
      <c r="CS76" s="308"/>
      <c r="CT76" s="308"/>
      <c r="CU76" s="308"/>
      <c r="CV76" s="308"/>
      <c r="CW76" s="308"/>
      <c r="CX76" s="308"/>
      <c r="CY76" s="308"/>
      <c r="CZ76" s="308"/>
      <c r="DA76" s="308"/>
      <c r="DB76" s="308"/>
      <c r="DC76" s="308"/>
      <c r="DD76" s="308"/>
      <c r="DE76" s="308"/>
      <c r="DF76" s="308"/>
      <c r="DG76" s="308"/>
      <c r="DH76" s="308"/>
      <c r="DI76" s="308"/>
      <c r="DJ76" s="308"/>
      <c r="DK76" s="308"/>
      <c r="DL76" s="308"/>
      <c r="DM76" s="308"/>
      <c r="DN76" s="308"/>
      <c r="DO76" s="308"/>
      <c r="DP76" s="308"/>
      <c r="DQ76" s="308"/>
      <c r="DR76" s="308"/>
      <c r="DS76" s="308"/>
      <c r="DT76" s="308"/>
      <c r="DU76" s="308"/>
      <c r="DV76" s="308"/>
      <c r="DW76" s="308"/>
      <c r="DX76" s="308"/>
      <c r="DY76" s="308"/>
      <c r="DZ76" s="308"/>
      <c r="EA76" s="308"/>
      <c r="EB76" s="308"/>
      <c r="EC76" s="308"/>
      <c r="ED76" s="308"/>
      <c r="EE76" s="308"/>
      <c r="EF76" s="308"/>
      <c r="EG76" s="308"/>
      <c r="EH76" s="308"/>
      <c r="EI76" s="308"/>
      <c r="EJ76" s="308"/>
      <c r="EK76" s="308"/>
      <c r="EL76" s="308"/>
      <c r="EM76" s="308"/>
      <c r="EN76" s="308"/>
      <c r="EO76" s="308"/>
      <c r="EP76" s="308"/>
      <c r="EQ76" s="308"/>
      <c r="ER76" s="308"/>
      <c r="ES76" s="308"/>
      <c r="ET76" s="308"/>
      <c r="EU76" s="308"/>
      <c r="EV76" s="308"/>
      <c r="EW76" s="308"/>
      <c r="EX76" s="308"/>
      <c r="EY76" s="308"/>
      <c r="EZ76" s="308"/>
      <c r="FA76" s="308"/>
      <c r="FB76" s="308"/>
      <c r="FC76" s="308"/>
      <c r="FD76" s="308"/>
      <c r="FE76" s="308"/>
      <c r="FF76" s="308"/>
      <c r="FG76" s="308"/>
      <c r="FH76" s="308"/>
      <c r="FI76" s="308"/>
      <c r="FJ76" s="308"/>
      <c r="FK76" s="308"/>
      <c r="FL76" s="308"/>
      <c r="FM76" s="308"/>
      <c r="FN76" s="308"/>
      <c r="FO76" s="308"/>
      <c r="FP76" s="308"/>
      <c r="FQ76" s="308"/>
      <c r="FR76" s="308"/>
      <c r="FS76" s="308"/>
      <c r="FT76" s="308"/>
      <c r="FU76" s="308"/>
      <c r="FV76" s="308"/>
      <c r="FW76" s="308"/>
      <c r="FX76" s="308"/>
      <c r="FY76" s="308"/>
      <c r="FZ76" s="308"/>
      <c r="GA76" s="308"/>
      <c r="GB76" s="308"/>
      <c r="GC76" s="308"/>
      <c r="GD76" s="308"/>
      <c r="GE76" s="308"/>
      <c r="GF76" s="308"/>
      <c r="GG76" s="308"/>
    </row>
    <row r="77" spans="1:189" s="392" customFormat="1" ht="30">
      <c r="A77" s="397">
        <f>+A76+1</f>
        <v>2</v>
      </c>
      <c r="B77" s="368" t="s">
        <v>579</v>
      </c>
      <c r="C77" s="537"/>
      <c r="D77" s="401" t="s">
        <v>580</v>
      </c>
      <c r="E77" s="344">
        <v>40000</v>
      </c>
      <c r="F77" s="368"/>
      <c r="G77" s="368">
        <v>30000</v>
      </c>
      <c r="H77" s="390"/>
      <c r="I77" s="344"/>
      <c r="J77" s="368"/>
      <c r="K77" s="344"/>
      <c r="L77" s="390"/>
      <c r="M77" s="356">
        <f>+O77</f>
        <v>20000</v>
      </c>
      <c r="N77" s="368"/>
      <c r="O77" s="356">
        <v>20000</v>
      </c>
      <c r="P77" s="390"/>
      <c r="Q77" s="344"/>
      <c r="R77" s="344"/>
      <c r="S77" s="344"/>
      <c r="T77" s="390"/>
      <c r="U77" s="390"/>
      <c r="V77" s="390"/>
      <c r="W77" s="390"/>
      <c r="X77" s="391"/>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308"/>
      <c r="BL77" s="308"/>
      <c r="BM77" s="308"/>
      <c r="BN77" s="308"/>
      <c r="BO77" s="308"/>
      <c r="BP77" s="308"/>
      <c r="BQ77" s="308"/>
      <c r="BR77" s="308"/>
      <c r="BS77" s="308"/>
      <c r="BT77" s="308"/>
      <c r="BU77" s="308"/>
      <c r="BV77" s="308"/>
      <c r="BW77" s="308"/>
      <c r="BX77" s="308"/>
      <c r="BY77" s="308"/>
      <c r="BZ77" s="308"/>
      <c r="CA77" s="308"/>
      <c r="CB77" s="308"/>
      <c r="CC77" s="308"/>
      <c r="CD77" s="308"/>
      <c r="CE77" s="308"/>
      <c r="CF77" s="308"/>
      <c r="CG77" s="308"/>
      <c r="CH77" s="308"/>
      <c r="CI77" s="308"/>
      <c r="CJ77" s="308"/>
      <c r="CK77" s="308"/>
      <c r="CL77" s="308"/>
      <c r="CM77" s="308"/>
      <c r="CN77" s="308"/>
      <c r="CO77" s="308"/>
      <c r="CP77" s="308"/>
      <c r="CQ77" s="308"/>
      <c r="CR77" s="308"/>
      <c r="CS77" s="308"/>
      <c r="CT77" s="308"/>
      <c r="CU77" s="308"/>
      <c r="CV77" s="308"/>
      <c r="CW77" s="308"/>
      <c r="CX77" s="308"/>
      <c r="CY77" s="308"/>
      <c r="CZ77" s="308"/>
      <c r="DA77" s="308"/>
      <c r="DB77" s="308"/>
      <c r="DC77" s="308"/>
      <c r="DD77" s="308"/>
      <c r="DE77" s="308"/>
      <c r="DF77" s="308"/>
      <c r="DG77" s="308"/>
      <c r="DH77" s="308"/>
      <c r="DI77" s="308"/>
      <c r="DJ77" s="308"/>
      <c r="DK77" s="308"/>
      <c r="DL77" s="308"/>
      <c r="DM77" s="308"/>
      <c r="DN77" s="308"/>
      <c r="DO77" s="308"/>
      <c r="DP77" s="308"/>
      <c r="DQ77" s="308"/>
      <c r="DR77" s="308"/>
      <c r="DS77" s="308"/>
      <c r="DT77" s="308"/>
      <c r="DU77" s="308"/>
      <c r="DV77" s="308"/>
      <c r="DW77" s="308"/>
      <c r="DX77" s="308"/>
      <c r="DY77" s="308"/>
      <c r="DZ77" s="308"/>
      <c r="EA77" s="308"/>
      <c r="EB77" s="308"/>
      <c r="EC77" s="308"/>
      <c r="ED77" s="308"/>
      <c r="EE77" s="308"/>
      <c r="EF77" s="308"/>
      <c r="EG77" s="308"/>
      <c r="EH77" s="308"/>
      <c r="EI77" s="308"/>
      <c r="EJ77" s="308"/>
      <c r="EK77" s="308"/>
      <c r="EL77" s="308"/>
      <c r="EM77" s="308"/>
      <c r="EN77" s="308"/>
      <c r="EO77" s="308"/>
      <c r="EP77" s="308"/>
      <c r="EQ77" s="308"/>
      <c r="ER77" s="308"/>
      <c r="ES77" s="308"/>
      <c r="ET77" s="308"/>
      <c r="EU77" s="308"/>
      <c r="EV77" s="308"/>
      <c r="EW77" s="308"/>
      <c r="EX77" s="308"/>
      <c r="EY77" s="308"/>
      <c r="EZ77" s="308"/>
      <c r="FA77" s="308"/>
      <c r="FB77" s="308"/>
      <c r="FC77" s="308"/>
      <c r="FD77" s="308"/>
      <c r="FE77" s="308"/>
      <c r="FF77" s="308"/>
      <c r="FG77" s="308"/>
      <c r="FH77" s="308"/>
      <c r="FI77" s="308"/>
      <c r="FJ77" s="308"/>
      <c r="FK77" s="308"/>
      <c r="FL77" s="308"/>
      <c r="FM77" s="308"/>
      <c r="FN77" s="308"/>
      <c r="FO77" s="308"/>
      <c r="FP77" s="308"/>
      <c r="FQ77" s="308"/>
      <c r="FR77" s="308"/>
      <c r="FS77" s="308"/>
      <c r="FT77" s="308"/>
      <c r="FU77" s="308"/>
      <c r="FV77" s="308"/>
      <c r="FW77" s="308"/>
      <c r="FX77" s="308"/>
      <c r="FY77" s="308"/>
      <c r="FZ77" s="308"/>
      <c r="GA77" s="308"/>
      <c r="GB77" s="308"/>
      <c r="GC77" s="308"/>
      <c r="GD77" s="308"/>
      <c r="GE77" s="308"/>
      <c r="GF77" s="308"/>
      <c r="GG77" s="308"/>
    </row>
    <row r="78" spans="1:189" s="392" customFormat="1">
      <c r="A78" s="387" t="s">
        <v>510</v>
      </c>
      <c r="B78" s="324" t="s">
        <v>553</v>
      </c>
      <c r="C78" s="325"/>
      <c r="D78" s="401"/>
      <c r="E78" s="344">
        <v>10658</v>
      </c>
      <c r="F78" s="368"/>
      <c r="G78" s="368">
        <v>10658</v>
      </c>
      <c r="H78" s="390"/>
      <c r="I78" s="344">
        <v>10282</v>
      </c>
      <c r="J78" s="368"/>
      <c r="K78" s="344">
        <v>10282</v>
      </c>
      <c r="L78" s="390"/>
      <c r="M78" s="352">
        <f t="shared" ref="M78" si="21">+SUM(M79:M80)</f>
        <v>10210</v>
      </c>
      <c r="N78" s="368"/>
      <c r="O78" s="352">
        <f>+SUM(O79:O80)</f>
        <v>10210</v>
      </c>
      <c r="P78" s="390"/>
      <c r="Q78" s="344">
        <v>0</v>
      </c>
      <c r="R78" s="344"/>
      <c r="S78" s="344">
        <v>0</v>
      </c>
      <c r="T78" s="390"/>
      <c r="U78" s="390"/>
      <c r="V78" s="390"/>
      <c r="W78" s="390"/>
      <c r="X78" s="391"/>
      <c r="Y78" s="308"/>
      <c r="Z78" s="308"/>
      <c r="AA78" s="308"/>
      <c r="AB78" s="308"/>
      <c r="AC78" s="308"/>
      <c r="AD78" s="308"/>
      <c r="AE78" s="308"/>
      <c r="AF78" s="308"/>
      <c r="AG78" s="308"/>
      <c r="AH78" s="308"/>
      <c r="AI78" s="308"/>
      <c r="AJ78" s="308"/>
      <c r="AK78" s="308"/>
      <c r="AL78" s="308"/>
      <c r="AM78" s="308"/>
      <c r="AN78" s="308"/>
      <c r="AO78" s="308"/>
      <c r="AP78" s="308"/>
      <c r="AQ78" s="308"/>
      <c r="AR78" s="308"/>
      <c r="AS78" s="308"/>
      <c r="AT78" s="308"/>
      <c r="AU78" s="308"/>
      <c r="AV78" s="308"/>
      <c r="AW78" s="308"/>
      <c r="AX78" s="308"/>
      <c r="AY78" s="308"/>
      <c r="AZ78" s="308"/>
      <c r="BA78" s="308"/>
      <c r="BB78" s="308"/>
      <c r="BC78" s="308"/>
      <c r="BD78" s="308"/>
      <c r="BE78" s="308"/>
      <c r="BF78" s="308"/>
      <c r="BG78" s="308"/>
      <c r="BH78" s="308"/>
      <c r="BI78" s="308"/>
      <c r="BJ78" s="308"/>
      <c r="BK78" s="308"/>
      <c r="BL78" s="308"/>
      <c r="BM78" s="308"/>
      <c r="BN78" s="308"/>
      <c r="BO78" s="308"/>
      <c r="BP78" s="308"/>
      <c r="BQ78" s="308"/>
      <c r="BR78" s="308"/>
      <c r="BS78" s="308"/>
      <c r="BT78" s="308"/>
      <c r="BU78" s="308"/>
      <c r="BV78" s="308"/>
      <c r="BW78" s="308"/>
      <c r="BX78" s="308"/>
      <c r="BY78" s="308"/>
      <c r="BZ78" s="308"/>
      <c r="CA78" s="308"/>
      <c r="CB78" s="308"/>
      <c r="CC78" s="308"/>
      <c r="CD78" s="308"/>
      <c r="CE78" s="308"/>
      <c r="CF78" s="308"/>
      <c r="CG78" s="308"/>
      <c r="CH78" s="308"/>
      <c r="CI78" s="308"/>
      <c r="CJ78" s="308"/>
      <c r="CK78" s="308"/>
      <c r="CL78" s="308"/>
      <c r="CM78" s="308"/>
      <c r="CN78" s="308"/>
      <c r="CO78" s="308"/>
      <c r="CP78" s="308"/>
      <c r="CQ78" s="308"/>
      <c r="CR78" s="308"/>
      <c r="CS78" s="308"/>
      <c r="CT78" s="308"/>
      <c r="CU78" s="308"/>
      <c r="CV78" s="308"/>
      <c r="CW78" s="308"/>
      <c r="CX78" s="308"/>
      <c r="CY78" s="308"/>
      <c r="CZ78" s="308"/>
      <c r="DA78" s="308"/>
      <c r="DB78" s="308"/>
      <c r="DC78" s="308"/>
      <c r="DD78" s="308"/>
      <c r="DE78" s="308"/>
      <c r="DF78" s="308"/>
      <c r="DG78" s="308"/>
      <c r="DH78" s="308"/>
      <c r="DI78" s="308"/>
      <c r="DJ78" s="308"/>
      <c r="DK78" s="308"/>
      <c r="DL78" s="308"/>
      <c r="DM78" s="308"/>
      <c r="DN78" s="308"/>
      <c r="DO78" s="308"/>
      <c r="DP78" s="308"/>
      <c r="DQ78" s="308"/>
      <c r="DR78" s="308"/>
      <c r="DS78" s="308"/>
      <c r="DT78" s="308"/>
      <c r="DU78" s="308"/>
      <c r="DV78" s="308"/>
      <c r="DW78" s="308"/>
      <c r="DX78" s="308"/>
      <c r="DY78" s="308"/>
      <c r="DZ78" s="308"/>
      <c r="EA78" s="308"/>
      <c r="EB78" s="308"/>
      <c r="EC78" s="308"/>
      <c r="ED78" s="308"/>
      <c r="EE78" s="308"/>
      <c r="EF78" s="308"/>
      <c r="EG78" s="308"/>
      <c r="EH78" s="308"/>
      <c r="EI78" s="308"/>
      <c r="EJ78" s="308"/>
      <c r="EK78" s="308"/>
      <c r="EL78" s="308"/>
      <c r="EM78" s="308"/>
      <c r="EN78" s="308"/>
      <c r="EO78" s="308"/>
      <c r="EP78" s="308"/>
      <c r="EQ78" s="308"/>
      <c r="ER78" s="308"/>
      <c r="ES78" s="308"/>
      <c r="ET78" s="308"/>
      <c r="EU78" s="308"/>
      <c r="EV78" s="308"/>
      <c r="EW78" s="308"/>
      <c r="EX78" s="308"/>
      <c r="EY78" s="308"/>
      <c r="EZ78" s="308"/>
      <c r="FA78" s="308"/>
      <c r="FB78" s="308"/>
      <c r="FC78" s="308"/>
      <c r="FD78" s="308"/>
      <c r="FE78" s="308"/>
      <c r="FF78" s="308"/>
      <c r="FG78" s="308"/>
      <c r="FH78" s="308"/>
      <c r="FI78" s="308"/>
      <c r="FJ78" s="308"/>
      <c r="FK78" s="308"/>
      <c r="FL78" s="308"/>
      <c r="FM78" s="308"/>
      <c r="FN78" s="308"/>
      <c r="FO78" s="308"/>
      <c r="FP78" s="308"/>
      <c r="FQ78" s="308"/>
      <c r="FR78" s="308"/>
      <c r="FS78" s="308"/>
      <c r="FT78" s="308"/>
      <c r="FU78" s="308"/>
      <c r="FV78" s="308"/>
      <c r="FW78" s="308"/>
      <c r="FX78" s="308"/>
      <c r="FY78" s="308"/>
      <c r="FZ78" s="308"/>
      <c r="GA78" s="308"/>
      <c r="GB78" s="308"/>
      <c r="GC78" s="308"/>
      <c r="GD78" s="308"/>
      <c r="GE78" s="308"/>
      <c r="GF78" s="308"/>
      <c r="GG78" s="308"/>
    </row>
    <row r="79" spans="1:189" s="392" customFormat="1" ht="30">
      <c r="A79" s="397">
        <v>1</v>
      </c>
      <c r="B79" s="368" t="s">
        <v>581</v>
      </c>
      <c r="C79" s="401" t="s">
        <v>582</v>
      </c>
      <c r="D79" s="409" t="s">
        <v>583</v>
      </c>
      <c r="E79" s="322">
        <v>3210</v>
      </c>
      <c r="F79" s="368"/>
      <c r="G79" s="368">
        <v>3210</v>
      </c>
      <c r="H79" s="390"/>
      <c r="I79" s="322">
        <v>3210</v>
      </c>
      <c r="J79" s="368"/>
      <c r="K79" s="322">
        <v>3210</v>
      </c>
      <c r="L79" s="390"/>
      <c r="M79" s="356">
        <f>+O79</f>
        <v>3210</v>
      </c>
      <c r="N79" s="368"/>
      <c r="O79" s="356">
        <v>3210</v>
      </c>
      <c r="P79" s="390"/>
      <c r="Q79" s="322"/>
      <c r="R79" s="322"/>
      <c r="S79" s="322"/>
      <c r="T79" s="390"/>
      <c r="U79" s="390"/>
      <c r="V79" s="390"/>
      <c r="W79" s="390"/>
      <c r="X79" s="391"/>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8"/>
      <c r="AY79" s="308"/>
      <c r="AZ79" s="308"/>
      <c r="BA79" s="308"/>
      <c r="BB79" s="308"/>
      <c r="BC79" s="308"/>
      <c r="BD79" s="308"/>
      <c r="BE79" s="308"/>
      <c r="BF79" s="308"/>
      <c r="BG79" s="308"/>
      <c r="BH79" s="308"/>
      <c r="BI79" s="308"/>
      <c r="BJ79" s="308"/>
      <c r="BK79" s="308"/>
      <c r="BL79" s="308"/>
      <c r="BM79" s="308"/>
      <c r="BN79" s="308"/>
      <c r="BO79" s="308"/>
      <c r="BP79" s="308"/>
      <c r="BQ79" s="308"/>
      <c r="BR79" s="308"/>
      <c r="BS79" s="308"/>
      <c r="BT79" s="308"/>
      <c r="BU79" s="308"/>
      <c r="BV79" s="308"/>
      <c r="BW79" s="308"/>
      <c r="BX79" s="308"/>
      <c r="BY79" s="308"/>
      <c r="BZ79" s="308"/>
      <c r="CA79" s="308"/>
      <c r="CB79" s="308"/>
      <c r="CC79" s="308"/>
      <c r="CD79" s="308"/>
      <c r="CE79" s="308"/>
      <c r="CF79" s="308"/>
      <c r="CG79" s="308"/>
      <c r="CH79" s="308"/>
      <c r="CI79" s="308"/>
      <c r="CJ79" s="308"/>
      <c r="CK79" s="308"/>
      <c r="CL79" s="308"/>
      <c r="CM79" s="308"/>
      <c r="CN79" s="308"/>
      <c r="CO79" s="308"/>
      <c r="CP79" s="308"/>
      <c r="CQ79" s="308"/>
      <c r="CR79" s="308"/>
      <c r="CS79" s="308"/>
      <c r="CT79" s="308"/>
      <c r="CU79" s="308"/>
      <c r="CV79" s="308"/>
      <c r="CW79" s="308"/>
      <c r="CX79" s="308"/>
      <c r="CY79" s="308"/>
      <c r="CZ79" s="308"/>
      <c r="DA79" s="308"/>
      <c r="DB79" s="308"/>
      <c r="DC79" s="308"/>
      <c r="DD79" s="308"/>
      <c r="DE79" s="308"/>
      <c r="DF79" s="308"/>
      <c r="DG79" s="308"/>
      <c r="DH79" s="308"/>
      <c r="DI79" s="308"/>
      <c r="DJ79" s="308"/>
      <c r="DK79" s="308"/>
      <c r="DL79" s="308"/>
      <c r="DM79" s="308"/>
      <c r="DN79" s="308"/>
      <c r="DO79" s="308"/>
      <c r="DP79" s="308"/>
      <c r="DQ79" s="308"/>
      <c r="DR79" s="308"/>
      <c r="DS79" s="308"/>
      <c r="DT79" s="308"/>
      <c r="DU79" s="308"/>
      <c r="DV79" s="308"/>
      <c r="DW79" s="308"/>
      <c r="DX79" s="308"/>
      <c r="DY79" s="308"/>
      <c r="DZ79" s="308"/>
      <c r="EA79" s="308"/>
      <c r="EB79" s="308"/>
      <c r="EC79" s="308"/>
      <c r="ED79" s="308"/>
      <c r="EE79" s="308"/>
      <c r="EF79" s="308"/>
      <c r="EG79" s="308"/>
      <c r="EH79" s="308"/>
      <c r="EI79" s="308"/>
      <c r="EJ79" s="308"/>
      <c r="EK79" s="308"/>
      <c r="EL79" s="308"/>
      <c r="EM79" s="308"/>
      <c r="EN79" s="308"/>
      <c r="EO79" s="308"/>
      <c r="EP79" s="308"/>
      <c r="EQ79" s="308"/>
      <c r="ER79" s="308"/>
      <c r="ES79" s="308"/>
      <c r="ET79" s="308"/>
      <c r="EU79" s="308"/>
      <c r="EV79" s="308"/>
      <c r="EW79" s="308"/>
      <c r="EX79" s="308"/>
      <c r="EY79" s="308"/>
      <c r="EZ79" s="308"/>
      <c r="FA79" s="308"/>
      <c r="FB79" s="308"/>
      <c r="FC79" s="308"/>
      <c r="FD79" s="308"/>
      <c r="FE79" s="308"/>
      <c r="FF79" s="308"/>
      <c r="FG79" s="308"/>
      <c r="FH79" s="308"/>
      <c r="FI79" s="308"/>
      <c r="FJ79" s="308"/>
      <c r="FK79" s="308"/>
      <c r="FL79" s="308"/>
      <c r="FM79" s="308"/>
      <c r="FN79" s="308"/>
      <c r="FO79" s="308"/>
      <c r="FP79" s="308"/>
      <c r="FQ79" s="308"/>
      <c r="FR79" s="308"/>
      <c r="FS79" s="308"/>
      <c r="FT79" s="308"/>
      <c r="FU79" s="308"/>
      <c r="FV79" s="308"/>
      <c r="FW79" s="308"/>
      <c r="FX79" s="308"/>
      <c r="FY79" s="308"/>
      <c r="FZ79" s="308"/>
      <c r="GA79" s="308"/>
      <c r="GB79" s="308"/>
      <c r="GC79" s="308"/>
      <c r="GD79" s="308"/>
      <c r="GE79" s="308"/>
      <c r="GF79" s="308"/>
      <c r="GG79" s="308"/>
    </row>
    <row r="80" spans="1:189" s="392" customFormat="1" ht="30">
      <c r="A80" s="397">
        <f>+A79+1</f>
        <v>2</v>
      </c>
      <c r="B80" s="368" t="s">
        <v>584</v>
      </c>
      <c r="C80" s="401" t="s">
        <v>585</v>
      </c>
      <c r="D80" s="409" t="s">
        <v>586</v>
      </c>
      <c r="E80" s="322">
        <v>7448</v>
      </c>
      <c r="F80" s="368"/>
      <c r="G80" s="368">
        <v>7448</v>
      </c>
      <c r="H80" s="390"/>
      <c r="I80" s="322">
        <v>7072</v>
      </c>
      <c r="J80" s="368"/>
      <c r="K80" s="322">
        <v>7072</v>
      </c>
      <c r="L80" s="390"/>
      <c r="M80" s="356">
        <v>7000</v>
      </c>
      <c r="N80" s="368"/>
      <c r="O80" s="356">
        <v>7000</v>
      </c>
      <c r="P80" s="390"/>
      <c r="Q80" s="322"/>
      <c r="R80" s="322"/>
      <c r="S80" s="322"/>
      <c r="T80" s="390"/>
      <c r="U80" s="390"/>
      <c r="V80" s="390"/>
      <c r="W80" s="390"/>
      <c r="X80" s="391"/>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308"/>
      <c r="BA80" s="308"/>
      <c r="BB80" s="308"/>
      <c r="BC80" s="308"/>
      <c r="BD80" s="308"/>
      <c r="BE80" s="308"/>
      <c r="BF80" s="308"/>
      <c r="BG80" s="308"/>
      <c r="BH80" s="308"/>
      <c r="BI80" s="308"/>
      <c r="BJ80" s="308"/>
      <c r="BK80" s="308"/>
      <c r="BL80" s="308"/>
      <c r="BM80" s="308"/>
      <c r="BN80" s="308"/>
      <c r="BO80" s="308"/>
      <c r="BP80" s="308"/>
      <c r="BQ80" s="308"/>
      <c r="BR80" s="308"/>
      <c r="BS80" s="308"/>
      <c r="BT80" s="308"/>
      <c r="BU80" s="308"/>
      <c r="BV80" s="308"/>
      <c r="BW80" s="308"/>
      <c r="BX80" s="308"/>
      <c r="BY80" s="308"/>
      <c r="BZ80" s="308"/>
      <c r="CA80" s="308"/>
      <c r="CB80" s="308"/>
      <c r="CC80" s="308"/>
      <c r="CD80" s="308"/>
      <c r="CE80" s="308"/>
      <c r="CF80" s="308"/>
      <c r="CG80" s="308"/>
      <c r="CH80" s="308"/>
      <c r="CI80" s="308"/>
      <c r="CJ80" s="308"/>
      <c r="CK80" s="308"/>
      <c r="CL80" s="308"/>
      <c r="CM80" s="308"/>
      <c r="CN80" s="308"/>
      <c r="CO80" s="308"/>
      <c r="CP80" s="308"/>
      <c r="CQ80" s="308"/>
      <c r="CR80" s="308"/>
      <c r="CS80" s="308"/>
      <c r="CT80" s="308"/>
      <c r="CU80" s="308"/>
      <c r="CV80" s="308"/>
      <c r="CW80" s="308"/>
      <c r="CX80" s="308"/>
      <c r="CY80" s="308"/>
      <c r="CZ80" s="308"/>
      <c r="DA80" s="308"/>
      <c r="DB80" s="308"/>
      <c r="DC80" s="308"/>
      <c r="DD80" s="308"/>
      <c r="DE80" s="308"/>
      <c r="DF80" s="308"/>
      <c r="DG80" s="308"/>
      <c r="DH80" s="308"/>
      <c r="DI80" s="308"/>
      <c r="DJ80" s="308"/>
      <c r="DK80" s="308"/>
      <c r="DL80" s="308"/>
      <c r="DM80" s="308"/>
      <c r="DN80" s="308"/>
      <c r="DO80" s="308"/>
      <c r="DP80" s="308"/>
      <c r="DQ80" s="308"/>
      <c r="DR80" s="308"/>
      <c r="DS80" s="308"/>
      <c r="DT80" s="308"/>
      <c r="DU80" s="308"/>
      <c r="DV80" s="308"/>
      <c r="DW80" s="308"/>
      <c r="DX80" s="308"/>
      <c r="DY80" s="308"/>
      <c r="DZ80" s="308"/>
      <c r="EA80" s="308"/>
      <c r="EB80" s="308"/>
      <c r="EC80" s="308"/>
      <c r="ED80" s="308"/>
      <c r="EE80" s="308"/>
      <c r="EF80" s="308"/>
      <c r="EG80" s="308"/>
      <c r="EH80" s="308"/>
      <c r="EI80" s="308"/>
      <c r="EJ80" s="308"/>
      <c r="EK80" s="308"/>
      <c r="EL80" s="308"/>
      <c r="EM80" s="308"/>
      <c r="EN80" s="308"/>
      <c r="EO80" s="308"/>
      <c r="EP80" s="308"/>
      <c r="EQ80" s="308"/>
      <c r="ER80" s="308"/>
      <c r="ES80" s="308"/>
      <c r="ET80" s="308"/>
      <c r="EU80" s="308"/>
      <c r="EV80" s="308"/>
      <c r="EW80" s="308"/>
      <c r="EX80" s="308"/>
      <c r="EY80" s="308"/>
      <c r="EZ80" s="308"/>
      <c r="FA80" s="308"/>
      <c r="FB80" s="308"/>
      <c r="FC80" s="308"/>
      <c r="FD80" s="308"/>
      <c r="FE80" s="308"/>
      <c r="FF80" s="308"/>
      <c r="FG80" s="308"/>
      <c r="FH80" s="308"/>
      <c r="FI80" s="308"/>
      <c r="FJ80" s="308"/>
      <c r="FK80" s="308"/>
      <c r="FL80" s="308"/>
      <c r="FM80" s="308"/>
      <c r="FN80" s="308"/>
      <c r="FO80" s="308"/>
      <c r="FP80" s="308"/>
      <c r="FQ80" s="308"/>
      <c r="FR80" s="308"/>
      <c r="FS80" s="308"/>
      <c r="FT80" s="308"/>
      <c r="FU80" s="308"/>
      <c r="FV80" s="308"/>
      <c r="FW80" s="308"/>
      <c r="FX80" s="308"/>
      <c r="FY80" s="308"/>
      <c r="FZ80" s="308"/>
      <c r="GA80" s="308"/>
      <c r="GB80" s="308"/>
      <c r="GC80" s="308"/>
      <c r="GD80" s="308"/>
      <c r="GE80" s="308"/>
      <c r="GF80" s="308"/>
      <c r="GG80" s="308"/>
    </row>
    <row r="81" spans="1:189" s="392" customFormat="1" ht="28.5">
      <c r="A81" s="393">
        <v>-3</v>
      </c>
      <c r="B81" s="396" t="s">
        <v>556</v>
      </c>
      <c r="C81" s="394"/>
      <c r="D81" s="409"/>
      <c r="E81" s="322">
        <v>1611053.115</v>
      </c>
      <c r="F81" s="368"/>
      <c r="G81" s="368">
        <v>1505978.5190000001</v>
      </c>
      <c r="H81" s="390"/>
      <c r="I81" s="322">
        <v>319117</v>
      </c>
      <c r="J81" s="368"/>
      <c r="K81" s="322">
        <v>319117</v>
      </c>
      <c r="L81" s="390"/>
      <c r="M81" s="352" t="e">
        <f t="shared" ref="M81" si="22">M82+M94</f>
        <v>#REF!</v>
      </c>
      <c r="N81" s="368"/>
      <c r="O81" s="352" t="e">
        <f>O82+O94</f>
        <v>#REF!</v>
      </c>
      <c r="P81" s="390"/>
      <c r="Q81" s="322">
        <v>167593</v>
      </c>
      <c r="R81" s="322"/>
      <c r="S81" s="322">
        <v>167593</v>
      </c>
      <c r="T81" s="390"/>
      <c r="U81" s="390"/>
      <c r="V81" s="390"/>
      <c r="W81" s="390"/>
      <c r="X81" s="391"/>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308"/>
      <c r="BA81" s="308"/>
      <c r="BB81" s="308"/>
      <c r="BC81" s="308"/>
      <c r="BD81" s="308"/>
      <c r="BE81" s="308"/>
      <c r="BF81" s="308"/>
      <c r="BG81" s="308"/>
      <c r="BH81" s="308"/>
      <c r="BI81" s="308"/>
      <c r="BJ81" s="308"/>
      <c r="BK81" s="308"/>
      <c r="BL81" s="308"/>
      <c r="BM81" s="308"/>
      <c r="BN81" s="308"/>
      <c r="BO81" s="308"/>
      <c r="BP81" s="308"/>
      <c r="BQ81" s="308"/>
      <c r="BR81" s="308"/>
      <c r="BS81" s="308"/>
      <c r="BT81" s="308"/>
      <c r="BU81" s="308"/>
      <c r="BV81" s="308"/>
      <c r="BW81" s="308"/>
      <c r="BX81" s="308"/>
      <c r="BY81" s="308"/>
      <c r="BZ81" s="308"/>
      <c r="CA81" s="308"/>
      <c r="CB81" s="308"/>
      <c r="CC81" s="308"/>
      <c r="CD81" s="308"/>
      <c r="CE81" s="308"/>
      <c r="CF81" s="308"/>
      <c r="CG81" s="308"/>
      <c r="CH81" s="308"/>
      <c r="CI81" s="308"/>
      <c r="CJ81" s="308"/>
      <c r="CK81" s="308"/>
      <c r="CL81" s="308"/>
      <c r="CM81" s="308"/>
      <c r="CN81" s="308"/>
      <c r="CO81" s="308"/>
      <c r="CP81" s="308"/>
      <c r="CQ81" s="308"/>
      <c r="CR81" s="308"/>
      <c r="CS81" s="308"/>
      <c r="CT81" s="308"/>
      <c r="CU81" s="308"/>
      <c r="CV81" s="308"/>
      <c r="CW81" s="308"/>
      <c r="CX81" s="308"/>
      <c r="CY81" s="308"/>
      <c r="CZ81" s="308"/>
      <c r="DA81" s="308"/>
      <c r="DB81" s="308"/>
      <c r="DC81" s="308"/>
      <c r="DD81" s="308"/>
      <c r="DE81" s="308"/>
      <c r="DF81" s="308"/>
      <c r="DG81" s="308"/>
      <c r="DH81" s="308"/>
      <c r="DI81" s="308"/>
      <c r="DJ81" s="308"/>
      <c r="DK81" s="308"/>
      <c r="DL81" s="308"/>
      <c r="DM81" s="308"/>
      <c r="DN81" s="308"/>
      <c r="DO81" s="308"/>
      <c r="DP81" s="308"/>
      <c r="DQ81" s="308"/>
      <c r="DR81" s="308"/>
      <c r="DS81" s="308"/>
      <c r="DT81" s="308"/>
      <c r="DU81" s="308"/>
      <c r="DV81" s="308"/>
      <c r="DW81" s="308"/>
      <c r="DX81" s="308"/>
      <c r="DY81" s="308"/>
      <c r="DZ81" s="308"/>
      <c r="EA81" s="308"/>
      <c r="EB81" s="308"/>
      <c r="EC81" s="308"/>
      <c r="ED81" s="308"/>
      <c r="EE81" s="308"/>
      <c r="EF81" s="308"/>
      <c r="EG81" s="308"/>
      <c r="EH81" s="308"/>
      <c r="EI81" s="308"/>
      <c r="EJ81" s="308"/>
      <c r="EK81" s="308"/>
      <c r="EL81" s="308"/>
      <c r="EM81" s="308"/>
      <c r="EN81" s="308"/>
      <c r="EO81" s="308"/>
      <c r="EP81" s="308"/>
      <c r="EQ81" s="308"/>
      <c r="ER81" s="308"/>
      <c r="ES81" s="308"/>
      <c r="ET81" s="308"/>
      <c r="EU81" s="308"/>
      <c r="EV81" s="308"/>
      <c r="EW81" s="308"/>
      <c r="EX81" s="308"/>
      <c r="EY81" s="308"/>
      <c r="EZ81" s="308"/>
      <c r="FA81" s="308"/>
      <c r="FB81" s="308"/>
      <c r="FC81" s="308"/>
      <c r="FD81" s="308"/>
      <c r="FE81" s="308"/>
      <c r="FF81" s="308"/>
      <c r="FG81" s="308"/>
      <c r="FH81" s="308"/>
      <c r="FI81" s="308"/>
      <c r="FJ81" s="308"/>
      <c r="FK81" s="308"/>
      <c r="FL81" s="308"/>
      <c r="FM81" s="308"/>
      <c r="FN81" s="308"/>
      <c r="FO81" s="308"/>
      <c r="FP81" s="308"/>
      <c r="FQ81" s="308"/>
      <c r="FR81" s="308"/>
      <c r="FS81" s="308"/>
      <c r="FT81" s="308"/>
      <c r="FU81" s="308"/>
      <c r="FV81" s="308"/>
      <c r="FW81" s="308"/>
      <c r="FX81" s="308"/>
      <c r="FY81" s="308"/>
      <c r="FZ81" s="308"/>
      <c r="GA81" s="308"/>
      <c r="GB81" s="308"/>
      <c r="GC81" s="308"/>
      <c r="GD81" s="308"/>
      <c r="GE81" s="308"/>
      <c r="GF81" s="308"/>
      <c r="GG81" s="308"/>
    </row>
    <row r="82" spans="1:189" s="392" customFormat="1">
      <c r="A82" s="387" t="s">
        <v>485</v>
      </c>
      <c r="B82" s="396" t="s">
        <v>522</v>
      </c>
      <c r="C82" s="394"/>
      <c r="D82" s="410"/>
      <c r="E82" s="395">
        <v>1551053.3149999999</v>
      </c>
      <c r="F82" s="368"/>
      <c r="G82" s="368">
        <v>1445978.719</v>
      </c>
      <c r="H82" s="390"/>
      <c r="I82" s="395">
        <v>284117</v>
      </c>
      <c r="J82" s="368"/>
      <c r="K82" s="395">
        <v>284117</v>
      </c>
      <c r="L82" s="390"/>
      <c r="M82" s="352" t="e">
        <f t="shared" ref="M82" si="23">+SUM(M83:M93)</f>
        <v>#REF!</v>
      </c>
      <c r="N82" s="368"/>
      <c r="O82" s="352" t="e">
        <f>+SUM(O83:O93)</f>
        <v>#REF!</v>
      </c>
      <c r="P82" s="390"/>
      <c r="Q82" s="344">
        <v>150593</v>
      </c>
      <c r="R82" s="344"/>
      <c r="S82" s="344">
        <v>150593</v>
      </c>
      <c r="T82" s="390"/>
      <c r="U82" s="390"/>
      <c r="V82" s="390"/>
      <c r="W82" s="390"/>
      <c r="X82" s="391"/>
      <c r="Y82" s="308"/>
      <c r="Z82" s="308"/>
      <c r="AA82" s="308"/>
      <c r="AB82" s="308"/>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08"/>
      <c r="AY82" s="308"/>
      <c r="AZ82" s="308"/>
      <c r="BA82" s="308"/>
      <c r="BB82" s="308"/>
      <c r="BC82" s="308"/>
      <c r="BD82" s="308"/>
      <c r="BE82" s="308"/>
      <c r="BF82" s="308"/>
      <c r="BG82" s="308"/>
      <c r="BH82" s="308"/>
      <c r="BI82" s="308"/>
      <c r="BJ82" s="308"/>
      <c r="BK82" s="308"/>
      <c r="BL82" s="308"/>
      <c r="BM82" s="308"/>
      <c r="BN82" s="308"/>
      <c r="BO82" s="308"/>
      <c r="BP82" s="308"/>
      <c r="BQ82" s="308"/>
      <c r="BR82" s="308"/>
      <c r="BS82" s="308"/>
      <c r="BT82" s="308"/>
      <c r="BU82" s="308"/>
      <c r="BV82" s="308"/>
      <c r="BW82" s="308"/>
      <c r="BX82" s="308"/>
      <c r="BY82" s="308"/>
      <c r="BZ82" s="308"/>
      <c r="CA82" s="308"/>
      <c r="CB82" s="308"/>
      <c r="CC82" s="308"/>
      <c r="CD82" s="308"/>
      <c r="CE82" s="308"/>
      <c r="CF82" s="308"/>
      <c r="CG82" s="308"/>
      <c r="CH82" s="308"/>
      <c r="CI82" s="308"/>
      <c r="CJ82" s="308"/>
      <c r="CK82" s="308"/>
      <c r="CL82" s="308"/>
      <c r="CM82" s="308"/>
      <c r="CN82" s="308"/>
      <c r="CO82" s="308"/>
      <c r="CP82" s="308"/>
      <c r="CQ82" s="308"/>
      <c r="CR82" s="308"/>
      <c r="CS82" s="308"/>
      <c r="CT82" s="308"/>
      <c r="CU82" s="308"/>
      <c r="CV82" s="308"/>
      <c r="CW82" s="308"/>
      <c r="CX82" s="308"/>
      <c r="CY82" s="308"/>
      <c r="CZ82" s="308"/>
      <c r="DA82" s="308"/>
      <c r="DB82" s="308"/>
      <c r="DC82" s="308"/>
      <c r="DD82" s="308"/>
      <c r="DE82" s="308"/>
      <c r="DF82" s="308"/>
      <c r="DG82" s="308"/>
      <c r="DH82" s="308"/>
      <c r="DI82" s="308"/>
      <c r="DJ82" s="308"/>
      <c r="DK82" s="308"/>
      <c r="DL82" s="308"/>
      <c r="DM82" s="308"/>
      <c r="DN82" s="308"/>
      <c r="DO82" s="308"/>
      <c r="DP82" s="308"/>
      <c r="DQ82" s="308"/>
      <c r="DR82" s="308"/>
      <c r="DS82" s="308"/>
      <c r="DT82" s="308"/>
      <c r="DU82" s="308"/>
      <c r="DV82" s="308"/>
      <c r="DW82" s="308"/>
      <c r="DX82" s="308"/>
      <c r="DY82" s="308"/>
      <c r="DZ82" s="308"/>
      <c r="EA82" s="308"/>
      <c r="EB82" s="308"/>
      <c r="EC82" s="308"/>
      <c r="ED82" s="308"/>
      <c r="EE82" s="308"/>
      <c r="EF82" s="308"/>
      <c r="EG82" s="308"/>
      <c r="EH82" s="308"/>
      <c r="EI82" s="308"/>
      <c r="EJ82" s="308"/>
      <c r="EK82" s="308"/>
      <c r="EL82" s="308"/>
      <c r="EM82" s="308"/>
      <c r="EN82" s="308"/>
      <c r="EO82" s="308"/>
      <c r="EP82" s="308"/>
      <c r="EQ82" s="308"/>
      <c r="ER82" s="308"/>
      <c r="ES82" s="308"/>
      <c r="ET82" s="308"/>
      <c r="EU82" s="308"/>
      <c r="EV82" s="308"/>
      <c r="EW82" s="308"/>
      <c r="EX82" s="308"/>
      <c r="EY82" s="308"/>
      <c r="EZ82" s="308"/>
      <c r="FA82" s="308"/>
      <c r="FB82" s="308"/>
      <c r="FC82" s="308"/>
      <c r="FD82" s="308"/>
      <c r="FE82" s="308"/>
      <c r="FF82" s="308"/>
      <c r="FG82" s="308"/>
      <c r="FH82" s="308"/>
      <c r="FI82" s="308"/>
      <c r="FJ82" s="308"/>
      <c r="FK82" s="308"/>
      <c r="FL82" s="308"/>
      <c r="FM82" s="308"/>
      <c r="FN82" s="308"/>
      <c r="FO82" s="308"/>
      <c r="FP82" s="308"/>
      <c r="FQ82" s="308"/>
      <c r="FR82" s="308"/>
      <c r="FS82" s="308"/>
      <c r="FT82" s="308"/>
      <c r="FU82" s="308"/>
      <c r="FV82" s="308"/>
      <c r="FW82" s="308"/>
      <c r="FX82" s="308"/>
      <c r="FY82" s="308"/>
      <c r="FZ82" s="308"/>
      <c r="GA82" s="308"/>
      <c r="GB82" s="308"/>
      <c r="GC82" s="308"/>
      <c r="GD82" s="308"/>
      <c r="GE82" s="308"/>
      <c r="GF82" s="308"/>
      <c r="GG82" s="308"/>
    </row>
    <row r="83" spans="1:189" s="392" customFormat="1" ht="30">
      <c r="A83" s="397">
        <v>1</v>
      </c>
      <c r="B83" s="368" t="s">
        <v>587</v>
      </c>
      <c r="C83" s="537" t="s">
        <v>457</v>
      </c>
      <c r="D83" s="409" t="s">
        <v>588</v>
      </c>
      <c r="E83" s="322">
        <v>80000</v>
      </c>
      <c r="F83" s="368"/>
      <c r="G83" s="368">
        <v>40000</v>
      </c>
      <c r="H83" s="390"/>
      <c r="I83" s="322">
        <v>4710</v>
      </c>
      <c r="J83" s="368"/>
      <c r="K83" s="322">
        <v>4710</v>
      </c>
      <c r="L83" s="390"/>
      <c r="M83" s="356">
        <v>53085</v>
      </c>
      <c r="N83" s="368"/>
      <c r="O83" s="356">
        <v>40000</v>
      </c>
      <c r="P83" s="390"/>
      <c r="Q83" s="322">
        <v>0</v>
      </c>
      <c r="R83" s="322"/>
      <c r="S83" s="322">
        <v>0</v>
      </c>
      <c r="T83" s="390"/>
      <c r="U83" s="390"/>
      <c r="V83" s="390"/>
      <c r="W83" s="390"/>
      <c r="X83" s="391"/>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08"/>
      <c r="DE83" s="308"/>
      <c r="DF83" s="308"/>
      <c r="DG83" s="308"/>
      <c r="DH83" s="308"/>
      <c r="DI83" s="308"/>
      <c r="DJ83" s="308"/>
      <c r="DK83" s="308"/>
      <c r="DL83" s="308"/>
      <c r="DM83" s="308"/>
      <c r="DN83" s="308"/>
      <c r="DO83" s="308"/>
      <c r="DP83" s="308"/>
      <c r="DQ83" s="308"/>
      <c r="DR83" s="308"/>
      <c r="DS83" s="308"/>
      <c r="DT83" s="308"/>
      <c r="DU83" s="308"/>
      <c r="DV83" s="308"/>
      <c r="DW83" s="308"/>
      <c r="DX83" s="308"/>
      <c r="DY83" s="308"/>
      <c r="DZ83" s="308"/>
      <c r="EA83" s="308"/>
      <c r="EB83" s="308"/>
      <c r="EC83" s="308"/>
      <c r="ED83" s="308"/>
      <c r="EE83" s="308"/>
      <c r="EF83" s="308"/>
      <c r="EG83" s="308"/>
      <c r="EH83" s="308"/>
      <c r="EI83" s="308"/>
      <c r="EJ83" s="308"/>
      <c r="EK83" s="308"/>
      <c r="EL83" s="308"/>
      <c r="EM83" s="308"/>
      <c r="EN83" s="308"/>
      <c r="EO83" s="308"/>
      <c r="EP83" s="308"/>
      <c r="EQ83" s="308"/>
      <c r="ER83" s="308"/>
      <c r="ES83" s="308"/>
      <c r="ET83" s="308"/>
      <c r="EU83" s="308"/>
      <c r="EV83" s="308"/>
      <c r="EW83" s="308"/>
      <c r="EX83" s="308"/>
      <c r="EY83" s="308"/>
      <c r="EZ83" s="308"/>
      <c r="FA83" s="308"/>
      <c r="FB83" s="308"/>
      <c r="FC83" s="308"/>
      <c r="FD83" s="308"/>
      <c r="FE83" s="308"/>
      <c r="FF83" s="308"/>
      <c r="FG83" s="308"/>
      <c r="FH83" s="308"/>
      <c r="FI83" s="308"/>
      <c r="FJ83" s="308"/>
      <c r="FK83" s="308"/>
      <c r="FL83" s="308"/>
      <c r="FM83" s="308"/>
      <c r="FN83" s="308"/>
      <c r="FO83" s="308"/>
      <c r="FP83" s="308"/>
      <c r="FQ83" s="308"/>
      <c r="FR83" s="308"/>
      <c r="FS83" s="308"/>
      <c r="FT83" s="308"/>
      <c r="FU83" s="308"/>
      <c r="FV83" s="308"/>
      <c r="FW83" s="308"/>
      <c r="FX83" s="308"/>
      <c r="FY83" s="308"/>
      <c r="FZ83" s="308"/>
      <c r="GA83" s="308"/>
      <c r="GB83" s="308"/>
      <c r="GC83" s="308"/>
      <c r="GD83" s="308"/>
      <c r="GE83" s="308"/>
      <c r="GF83" s="308"/>
      <c r="GG83" s="308"/>
    </row>
    <row r="84" spans="1:189" s="392" customFormat="1" ht="30">
      <c r="A84" s="411">
        <f>+A83+1</f>
        <v>2</v>
      </c>
      <c r="B84" s="368" t="s">
        <v>589</v>
      </c>
      <c r="C84" s="537"/>
      <c r="D84" s="409" t="s">
        <v>590</v>
      </c>
      <c r="E84" s="322">
        <v>635000</v>
      </c>
      <c r="F84" s="368"/>
      <c r="G84" s="368">
        <v>635000</v>
      </c>
      <c r="H84" s="390"/>
      <c r="I84" s="322">
        <v>0</v>
      </c>
      <c r="J84" s="368"/>
      <c r="K84" s="322"/>
      <c r="L84" s="390"/>
      <c r="M84" s="356" t="e">
        <f>+O84</f>
        <v>#REF!</v>
      </c>
      <c r="N84" s="368"/>
      <c r="O84" s="356" t="e">
        <f>#REF!+42688</f>
        <v>#REF!</v>
      </c>
      <c r="P84" s="390"/>
      <c r="Q84" s="322">
        <v>15000</v>
      </c>
      <c r="R84" s="322"/>
      <c r="S84" s="322">
        <v>15000</v>
      </c>
      <c r="T84" s="390"/>
      <c r="U84" s="390"/>
      <c r="V84" s="390"/>
      <c r="W84" s="390"/>
      <c r="X84" s="391"/>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8"/>
      <c r="AY84" s="308"/>
      <c r="AZ84" s="308"/>
      <c r="BA84" s="308"/>
      <c r="BB84" s="308"/>
      <c r="BC84" s="308"/>
      <c r="BD84" s="308"/>
      <c r="BE84" s="308"/>
      <c r="BF84" s="308"/>
      <c r="BG84" s="308"/>
      <c r="BH84" s="308"/>
      <c r="BI84" s="308"/>
      <c r="BJ84" s="308"/>
      <c r="BK84" s="308"/>
      <c r="BL84" s="308"/>
      <c r="BM84" s="308"/>
      <c r="BN84" s="308"/>
      <c r="BO84" s="308"/>
      <c r="BP84" s="308"/>
      <c r="BQ84" s="308"/>
      <c r="BR84" s="308"/>
      <c r="BS84" s="308"/>
      <c r="BT84" s="308"/>
      <c r="BU84" s="308"/>
      <c r="BV84" s="308"/>
      <c r="BW84" s="308"/>
      <c r="BX84" s="308"/>
      <c r="BY84" s="308"/>
      <c r="BZ84" s="308"/>
      <c r="CA84" s="308"/>
      <c r="CB84" s="308"/>
      <c r="CC84" s="308"/>
      <c r="CD84" s="308"/>
      <c r="CE84" s="308"/>
      <c r="CF84" s="308"/>
      <c r="CG84" s="308"/>
      <c r="CH84" s="308"/>
      <c r="CI84" s="308"/>
      <c r="CJ84" s="308"/>
      <c r="CK84" s="308"/>
      <c r="CL84" s="308"/>
      <c r="CM84" s="308"/>
      <c r="CN84" s="308"/>
      <c r="CO84" s="308"/>
      <c r="CP84" s="308"/>
      <c r="CQ84" s="308"/>
      <c r="CR84" s="308"/>
      <c r="CS84" s="308"/>
      <c r="CT84" s="308"/>
      <c r="CU84" s="308"/>
      <c r="CV84" s="308"/>
      <c r="CW84" s="308"/>
      <c r="CX84" s="308"/>
      <c r="CY84" s="308"/>
      <c r="CZ84" s="308"/>
      <c r="DA84" s="308"/>
      <c r="DB84" s="308"/>
      <c r="DC84" s="308"/>
      <c r="DD84" s="308"/>
      <c r="DE84" s="308"/>
      <c r="DF84" s="308"/>
      <c r="DG84" s="308"/>
      <c r="DH84" s="308"/>
      <c r="DI84" s="308"/>
      <c r="DJ84" s="308"/>
      <c r="DK84" s="308"/>
      <c r="DL84" s="308"/>
      <c r="DM84" s="308"/>
      <c r="DN84" s="308"/>
      <c r="DO84" s="308"/>
      <c r="DP84" s="308"/>
      <c r="DQ84" s="308"/>
      <c r="DR84" s="308"/>
      <c r="DS84" s="308"/>
      <c r="DT84" s="308"/>
      <c r="DU84" s="308"/>
      <c r="DV84" s="308"/>
      <c r="DW84" s="308"/>
      <c r="DX84" s="308"/>
      <c r="DY84" s="308"/>
      <c r="DZ84" s="308"/>
      <c r="EA84" s="308"/>
      <c r="EB84" s="308"/>
      <c r="EC84" s="308"/>
      <c r="ED84" s="308"/>
      <c r="EE84" s="308"/>
      <c r="EF84" s="308"/>
      <c r="EG84" s="308"/>
      <c r="EH84" s="308"/>
      <c r="EI84" s="308"/>
      <c r="EJ84" s="308"/>
      <c r="EK84" s="308"/>
      <c r="EL84" s="308"/>
      <c r="EM84" s="308"/>
      <c r="EN84" s="308"/>
      <c r="EO84" s="308"/>
      <c r="EP84" s="308"/>
      <c r="EQ84" s="308"/>
      <c r="ER84" s="308"/>
      <c r="ES84" s="308"/>
      <c r="ET84" s="308"/>
      <c r="EU84" s="308"/>
      <c r="EV84" s="308"/>
      <c r="EW84" s="308"/>
      <c r="EX84" s="308"/>
      <c r="EY84" s="308"/>
      <c r="EZ84" s="308"/>
      <c r="FA84" s="308"/>
      <c r="FB84" s="308"/>
      <c r="FC84" s="308"/>
      <c r="FD84" s="308"/>
      <c r="FE84" s="308"/>
      <c r="FF84" s="308"/>
      <c r="FG84" s="308"/>
      <c r="FH84" s="308"/>
      <c r="FI84" s="308"/>
      <c r="FJ84" s="308"/>
      <c r="FK84" s="308"/>
      <c r="FL84" s="308"/>
      <c r="FM84" s="308"/>
      <c r="FN84" s="308"/>
      <c r="FO84" s="308"/>
      <c r="FP84" s="308"/>
      <c r="FQ84" s="308"/>
      <c r="FR84" s="308"/>
      <c r="FS84" s="308"/>
      <c r="FT84" s="308"/>
      <c r="FU84" s="308"/>
      <c r="FV84" s="308"/>
      <c r="FW84" s="308"/>
      <c r="FX84" s="308"/>
      <c r="FY84" s="308"/>
      <c r="FZ84" s="308"/>
      <c r="GA84" s="308"/>
      <c r="GB84" s="308"/>
      <c r="GC84" s="308"/>
      <c r="GD84" s="308"/>
      <c r="GE84" s="308"/>
      <c r="GF84" s="308"/>
      <c r="GG84" s="308"/>
    </row>
    <row r="85" spans="1:189" s="392" customFormat="1" ht="30">
      <c r="A85" s="397">
        <f>+A84+1</f>
        <v>3</v>
      </c>
      <c r="B85" s="368" t="s">
        <v>591</v>
      </c>
      <c r="C85" s="537"/>
      <c r="D85" s="401" t="s">
        <v>592</v>
      </c>
      <c r="E85" s="344">
        <v>84481</v>
      </c>
      <c r="F85" s="368"/>
      <c r="G85" s="368">
        <v>80000</v>
      </c>
      <c r="H85" s="390"/>
      <c r="I85" s="344">
        <v>10000</v>
      </c>
      <c r="J85" s="368"/>
      <c r="K85" s="344">
        <v>10000</v>
      </c>
      <c r="L85" s="390"/>
      <c r="M85" s="356">
        <v>36150</v>
      </c>
      <c r="N85" s="368"/>
      <c r="O85" s="356">
        <v>36000</v>
      </c>
      <c r="P85" s="390"/>
      <c r="Q85" s="344">
        <v>10000</v>
      </c>
      <c r="R85" s="344"/>
      <c r="S85" s="344">
        <v>10000</v>
      </c>
      <c r="T85" s="390"/>
      <c r="U85" s="390"/>
      <c r="V85" s="390"/>
      <c r="W85" s="390"/>
      <c r="X85" s="391"/>
      <c r="Y85" s="308"/>
      <c r="Z85" s="308"/>
      <c r="AA85" s="308"/>
      <c r="AB85" s="308"/>
      <c r="AC85" s="308"/>
      <c r="AD85" s="308"/>
      <c r="AE85" s="308"/>
      <c r="AF85" s="308"/>
      <c r="AG85" s="308"/>
      <c r="AH85" s="308"/>
      <c r="AI85" s="308"/>
      <c r="AJ85" s="308"/>
      <c r="AK85" s="308"/>
      <c r="AL85" s="308"/>
      <c r="AM85" s="308"/>
      <c r="AN85" s="308"/>
      <c r="AO85" s="308"/>
      <c r="AP85" s="308"/>
      <c r="AQ85" s="308"/>
      <c r="AR85" s="308"/>
      <c r="AS85" s="308"/>
      <c r="AT85" s="308"/>
      <c r="AU85" s="308"/>
      <c r="AV85" s="308"/>
      <c r="AW85" s="308"/>
      <c r="AX85" s="308"/>
      <c r="AY85" s="308"/>
      <c r="AZ85" s="308"/>
      <c r="BA85" s="308"/>
      <c r="BB85" s="308"/>
      <c r="BC85" s="308"/>
      <c r="BD85" s="308"/>
      <c r="BE85" s="308"/>
      <c r="BF85" s="308"/>
      <c r="BG85" s="308"/>
      <c r="BH85" s="308"/>
      <c r="BI85" s="308"/>
      <c r="BJ85" s="308"/>
      <c r="BK85" s="308"/>
      <c r="BL85" s="308"/>
      <c r="BM85" s="308"/>
      <c r="BN85" s="308"/>
      <c r="BO85" s="308"/>
      <c r="BP85" s="308"/>
      <c r="BQ85" s="308"/>
      <c r="BR85" s="308"/>
      <c r="BS85" s="308"/>
      <c r="BT85" s="308"/>
      <c r="BU85" s="308"/>
      <c r="BV85" s="308"/>
      <c r="BW85" s="308"/>
      <c r="BX85" s="308"/>
      <c r="BY85" s="308"/>
      <c r="BZ85" s="308"/>
      <c r="CA85" s="308"/>
      <c r="CB85" s="308"/>
      <c r="CC85" s="308"/>
      <c r="CD85" s="308"/>
      <c r="CE85" s="308"/>
      <c r="CF85" s="308"/>
      <c r="CG85" s="308"/>
      <c r="CH85" s="308"/>
      <c r="CI85" s="308"/>
      <c r="CJ85" s="308"/>
      <c r="CK85" s="308"/>
      <c r="CL85" s="308"/>
      <c r="CM85" s="308"/>
      <c r="CN85" s="308"/>
      <c r="CO85" s="308"/>
      <c r="CP85" s="308"/>
      <c r="CQ85" s="308"/>
      <c r="CR85" s="308"/>
      <c r="CS85" s="308"/>
      <c r="CT85" s="308"/>
      <c r="CU85" s="308"/>
      <c r="CV85" s="308"/>
      <c r="CW85" s="308"/>
      <c r="CX85" s="308"/>
      <c r="CY85" s="308"/>
      <c r="CZ85" s="308"/>
      <c r="DA85" s="308"/>
      <c r="DB85" s="308"/>
      <c r="DC85" s="308"/>
      <c r="DD85" s="308"/>
      <c r="DE85" s="308"/>
      <c r="DF85" s="308"/>
      <c r="DG85" s="308"/>
      <c r="DH85" s="308"/>
      <c r="DI85" s="308"/>
      <c r="DJ85" s="308"/>
      <c r="DK85" s="308"/>
      <c r="DL85" s="308"/>
      <c r="DM85" s="308"/>
      <c r="DN85" s="308"/>
      <c r="DO85" s="308"/>
      <c r="DP85" s="308"/>
      <c r="DQ85" s="308"/>
      <c r="DR85" s="308"/>
      <c r="DS85" s="308"/>
      <c r="DT85" s="308"/>
      <c r="DU85" s="308"/>
      <c r="DV85" s="308"/>
      <c r="DW85" s="308"/>
      <c r="DX85" s="308"/>
      <c r="DY85" s="308"/>
      <c r="DZ85" s="308"/>
      <c r="EA85" s="308"/>
      <c r="EB85" s="308"/>
      <c r="EC85" s="308"/>
      <c r="ED85" s="308"/>
      <c r="EE85" s="308"/>
      <c r="EF85" s="308"/>
      <c r="EG85" s="308"/>
      <c r="EH85" s="308"/>
      <c r="EI85" s="308"/>
      <c r="EJ85" s="308"/>
      <c r="EK85" s="308"/>
      <c r="EL85" s="308"/>
      <c r="EM85" s="308"/>
      <c r="EN85" s="308"/>
      <c r="EO85" s="308"/>
      <c r="EP85" s="308"/>
      <c r="EQ85" s="308"/>
      <c r="ER85" s="308"/>
      <c r="ES85" s="308"/>
      <c r="ET85" s="308"/>
      <c r="EU85" s="308"/>
      <c r="EV85" s="308"/>
      <c r="EW85" s="308"/>
      <c r="EX85" s="308"/>
      <c r="EY85" s="308"/>
      <c r="EZ85" s="308"/>
      <c r="FA85" s="308"/>
      <c r="FB85" s="308"/>
      <c r="FC85" s="308"/>
      <c r="FD85" s="308"/>
      <c r="FE85" s="308"/>
      <c r="FF85" s="308"/>
      <c r="FG85" s="308"/>
      <c r="FH85" s="308"/>
      <c r="FI85" s="308"/>
      <c r="FJ85" s="308"/>
      <c r="FK85" s="308"/>
      <c r="FL85" s="308"/>
      <c r="FM85" s="308"/>
      <c r="FN85" s="308"/>
      <c r="FO85" s="308"/>
      <c r="FP85" s="308"/>
      <c r="FQ85" s="308"/>
      <c r="FR85" s="308"/>
      <c r="FS85" s="308"/>
      <c r="FT85" s="308"/>
      <c r="FU85" s="308"/>
      <c r="FV85" s="308"/>
      <c r="FW85" s="308"/>
      <c r="FX85" s="308"/>
      <c r="FY85" s="308"/>
      <c r="FZ85" s="308"/>
      <c r="GA85" s="308"/>
      <c r="GB85" s="308"/>
      <c r="GC85" s="308"/>
      <c r="GD85" s="308"/>
      <c r="GE85" s="308"/>
      <c r="GF85" s="308"/>
      <c r="GG85" s="308"/>
    </row>
    <row r="86" spans="1:189" s="392" customFormat="1" ht="45">
      <c r="A86" s="397">
        <f t="shared" ref="A86:A93" si="24">+A85+1</f>
        <v>4</v>
      </c>
      <c r="B86" s="368" t="s">
        <v>593</v>
      </c>
      <c r="C86" s="401" t="s">
        <v>594</v>
      </c>
      <c r="D86" s="401" t="s">
        <v>595</v>
      </c>
      <c r="E86" s="344">
        <v>60498</v>
      </c>
      <c r="F86" s="368"/>
      <c r="G86" s="368">
        <v>35000</v>
      </c>
      <c r="H86" s="390"/>
      <c r="I86" s="344">
        <v>0</v>
      </c>
      <c r="J86" s="368"/>
      <c r="K86" s="344"/>
      <c r="L86" s="390"/>
      <c r="M86" s="356">
        <f>29960-8000</f>
        <v>21960</v>
      </c>
      <c r="N86" s="368"/>
      <c r="O86" s="356">
        <f>28800-8000</f>
        <v>20800</v>
      </c>
      <c r="P86" s="390"/>
      <c r="Q86" s="344">
        <v>10000</v>
      </c>
      <c r="R86" s="344"/>
      <c r="S86" s="344">
        <v>10000</v>
      </c>
      <c r="T86" s="390"/>
      <c r="U86" s="390"/>
      <c r="V86" s="390"/>
      <c r="W86" s="390"/>
      <c r="X86" s="391"/>
      <c r="Y86" s="308"/>
      <c r="Z86" s="308"/>
      <c r="AA86" s="308"/>
      <c r="AB86" s="308"/>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308"/>
      <c r="AY86" s="308"/>
      <c r="AZ86" s="308"/>
      <c r="BA86" s="308"/>
      <c r="BB86" s="308"/>
      <c r="BC86" s="308"/>
      <c r="BD86" s="308"/>
      <c r="BE86" s="308"/>
      <c r="BF86" s="308"/>
      <c r="BG86" s="308"/>
      <c r="BH86" s="308"/>
      <c r="BI86" s="308"/>
      <c r="BJ86" s="308"/>
      <c r="BK86" s="308"/>
      <c r="BL86" s="308"/>
      <c r="BM86" s="308"/>
      <c r="BN86" s="308"/>
      <c r="BO86" s="308"/>
      <c r="BP86" s="308"/>
      <c r="BQ86" s="308"/>
      <c r="BR86" s="308"/>
      <c r="BS86" s="308"/>
      <c r="BT86" s="308"/>
      <c r="BU86" s="308"/>
      <c r="BV86" s="308"/>
      <c r="BW86" s="308"/>
      <c r="BX86" s="308"/>
      <c r="BY86" s="308"/>
      <c r="BZ86" s="308"/>
      <c r="CA86" s="308"/>
      <c r="CB86" s="308"/>
      <c r="CC86" s="308"/>
      <c r="CD86" s="308"/>
      <c r="CE86" s="308"/>
      <c r="CF86" s="308"/>
      <c r="CG86" s="308"/>
      <c r="CH86" s="308"/>
      <c r="CI86" s="308"/>
      <c r="CJ86" s="308"/>
      <c r="CK86" s="308"/>
      <c r="CL86" s="308"/>
      <c r="CM86" s="308"/>
      <c r="CN86" s="308"/>
      <c r="CO86" s="308"/>
      <c r="CP86" s="308"/>
      <c r="CQ86" s="308"/>
      <c r="CR86" s="308"/>
      <c r="CS86" s="308"/>
      <c r="CT86" s="308"/>
      <c r="CU86" s="308"/>
      <c r="CV86" s="308"/>
      <c r="CW86" s="308"/>
      <c r="CX86" s="308"/>
      <c r="CY86" s="308"/>
      <c r="CZ86" s="308"/>
      <c r="DA86" s="308"/>
      <c r="DB86" s="308"/>
      <c r="DC86" s="308"/>
      <c r="DD86" s="308"/>
      <c r="DE86" s="308"/>
      <c r="DF86" s="308"/>
      <c r="DG86" s="308"/>
      <c r="DH86" s="308"/>
      <c r="DI86" s="308"/>
      <c r="DJ86" s="308"/>
      <c r="DK86" s="308"/>
      <c r="DL86" s="308"/>
      <c r="DM86" s="308"/>
      <c r="DN86" s="308"/>
      <c r="DO86" s="308"/>
      <c r="DP86" s="308"/>
      <c r="DQ86" s="308"/>
      <c r="DR86" s="308"/>
      <c r="DS86" s="308"/>
      <c r="DT86" s="308"/>
      <c r="DU86" s="308"/>
      <c r="DV86" s="308"/>
      <c r="DW86" s="308"/>
      <c r="DX86" s="308"/>
      <c r="DY86" s="308"/>
      <c r="DZ86" s="308"/>
      <c r="EA86" s="308"/>
      <c r="EB86" s="308"/>
      <c r="EC86" s="308"/>
      <c r="ED86" s="308"/>
      <c r="EE86" s="308"/>
      <c r="EF86" s="308"/>
      <c r="EG86" s="308"/>
      <c r="EH86" s="308"/>
      <c r="EI86" s="308"/>
      <c r="EJ86" s="308"/>
      <c r="EK86" s="308"/>
      <c r="EL86" s="308"/>
      <c r="EM86" s="308"/>
      <c r="EN86" s="308"/>
      <c r="EO86" s="308"/>
      <c r="EP86" s="308"/>
      <c r="EQ86" s="308"/>
      <c r="ER86" s="308"/>
      <c r="ES86" s="308"/>
      <c r="ET86" s="308"/>
      <c r="EU86" s="308"/>
      <c r="EV86" s="308"/>
      <c r="EW86" s="308"/>
      <c r="EX86" s="308"/>
      <c r="EY86" s="308"/>
      <c r="EZ86" s="308"/>
      <c r="FA86" s="308"/>
      <c r="FB86" s="308"/>
      <c r="FC86" s="308"/>
      <c r="FD86" s="308"/>
      <c r="FE86" s="308"/>
      <c r="FF86" s="308"/>
      <c r="FG86" s="308"/>
      <c r="FH86" s="308"/>
      <c r="FI86" s="308"/>
      <c r="FJ86" s="308"/>
      <c r="FK86" s="308"/>
      <c r="FL86" s="308"/>
      <c r="FM86" s="308"/>
      <c r="FN86" s="308"/>
      <c r="FO86" s="308"/>
      <c r="FP86" s="308"/>
      <c r="FQ86" s="308"/>
      <c r="FR86" s="308"/>
      <c r="FS86" s="308"/>
      <c r="FT86" s="308"/>
      <c r="FU86" s="308"/>
      <c r="FV86" s="308"/>
      <c r="FW86" s="308"/>
      <c r="FX86" s="308"/>
      <c r="FY86" s="308"/>
      <c r="FZ86" s="308"/>
      <c r="GA86" s="308"/>
      <c r="GB86" s="308"/>
      <c r="GC86" s="308"/>
      <c r="GD86" s="308"/>
      <c r="GE86" s="308"/>
      <c r="GF86" s="308"/>
      <c r="GG86" s="308"/>
    </row>
    <row r="87" spans="1:189" s="392" customFormat="1" ht="45">
      <c r="A87" s="397">
        <f t="shared" si="24"/>
        <v>5</v>
      </c>
      <c r="B87" s="368" t="s">
        <v>596</v>
      </c>
      <c r="C87" s="401" t="s">
        <v>597</v>
      </c>
      <c r="D87" s="404" t="s">
        <v>598</v>
      </c>
      <c r="E87" s="322">
        <v>119000</v>
      </c>
      <c r="F87" s="368"/>
      <c r="G87" s="368">
        <v>96000</v>
      </c>
      <c r="H87" s="390"/>
      <c r="I87" s="322">
        <v>14407</v>
      </c>
      <c r="J87" s="368"/>
      <c r="K87" s="322">
        <v>14407</v>
      </c>
      <c r="L87" s="390"/>
      <c r="M87" s="356">
        <f>20000+34407</f>
        <v>54407</v>
      </c>
      <c r="N87" s="368"/>
      <c r="O87" s="356">
        <v>34407</v>
      </c>
      <c r="P87" s="390"/>
      <c r="Q87" s="322">
        <v>41593</v>
      </c>
      <c r="R87" s="322"/>
      <c r="S87" s="322">
        <v>41593</v>
      </c>
      <c r="T87" s="390"/>
      <c r="U87" s="390"/>
      <c r="V87" s="390"/>
      <c r="W87" s="390"/>
      <c r="X87" s="391"/>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8"/>
      <c r="BA87" s="308"/>
      <c r="BB87" s="308"/>
      <c r="BC87" s="308"/>
      <c r="BD87" s="308"/>
      <c r="BE87" s="308"/>
      <c r="BF87" s="308"/>
      <c r="BG87" s="308"/>
      <c r="BH87" s="308"/>
      <c r="BI87" s="308"/>
      <c r="BJ87" s="308"/>
      <c r="BK87" s="308"/>
      <c r="BL87" s="308"/>
      <c r="BM87" s="308"/>
      <c r="BN87" s="308"/>
      <c r="BO87" s="308"/>
      <c r="BP87" s="308"/>
      <c r="BQ87" s="308"/>
      <c r="BR87" s="308"/>
      <c r="BS87" s="308"/>
      <c r="BT87" s="308"/>
      <c r="BU87" s="308"/>
      <c r="BV87" s="308"/>
      <c r="BW87" s="308"/>
      <c r="BX87" s="308"/>
      <c r="BY87" s="308"/>
      <c r="BZ87" s="308"/>
      <c r="CA87" s="308"/>
      <c r="CB87" s="308"/>
      <c r="CC87" s="308"/>
      <c r="CD87" s="308"/>
      <c r="CE87" s="308"/>
      <c r="CF87" s="308"/>
      <c r="CG87" s="308"/>
      <c r="CH87" s="308"/>
      <c r="CI87" s="308"/>
      <c r="CJ87" s="308"/>
      <c r="CK87" s="308"/>
      <c r="CL87" s="308"/>
      <c r="CM87" s="308"/>
      <c r="CN87" s="308"/>
      <c r="CO87" s="308"/>
      <c r="CP87" s="308"/>
      <c r="CQ87" s="308"/>
      <c r="CR87" s="308"/>
      <c r="CS87" s="308"/>
      <c r="CT87" s="308"/>
      <c r="CU87" s="308"/>
      <c r="CV87" s="308"/>
      <c r="CW87" s="308"/>
      <c r="CX87" s="308"/>
      <c r="CY87" s="308"/>
      <c r="CZ87" s="308"/>
      <c r="DA87" s="308"/>
      <c r="DB87" s="308"/>
      <c r="DC87" s="308"/>
      <c r="DD87" s="308"/>
      <c r="DE87" s="308"/>
      <c r="DF87" s="308"/>
      <c r="DG87" s="308"/>
      <c r="DH87" s="308"/>
      <c r="DI87" s="308"/>
      <c r="DJ87" s="308"/>
      <c r="DK87" s="308"/>
      <c r="DL87" s="308"/>
      <c r="DM87" s="308"/>
      <c r="DN87" s="308"/>
      <c r="DO87" s="308"/>
      <c r="DP87" s="308"/>
      <c r="DQ87" s="308"/>
      <c r="DR87" s="308"/>
      <c r="DS87" s="308"/>
      <c r="DT87" s="308"/>
      <c r="DU87" s="308"/>
      <c r="DV87" s="308"/>
      <c r="DW87" s="308"/>
      <c r="DX87" s="308"/>
      <c r="DY87" s="308"/>
      <c r="DZ87" s="308"/>
      <c r="EA87" s="308"/>
      <c r="EB87" s="308"/>
      <c r="EC87" s="308"/>
      <c r="ED87" s="308"/>
      <c r="EE87" s="308"/>
      <c r="EF87" s="308"/>
      <c r="EG87" s="308"/>
      <c r="EH87" s="308"/>
      <c r="EI87" s="308"/>
      <c r="EJ87" s="308"/>
      <c r="EK87" s="308"/>
      <c r="EL87" s="308"/>
      <c r="EM87" s="308"/>
      <c r="EN87" s="308"/>
      <c r="EO87" s="308"/>
      <c r="EP87" s="308"/>
      <c r="EQ87" s="308"/>
      <c r="ER87" s="308"/>
      <c r="ES87" s="308"/>
      <c r="ET87" s="308"/>
      <c r="EU87" s="308"/>
      <c r="EV87" s="308"/>
      <c r="EW87" s="308"/>
      <c r="EX87" s="308"/>
      <c r="EY87" s="308"/>
      <c r="EZ87" s="308"/>
      <c r="FA87" s="308"/>
      <c r="FB87" s="308"/>
      <c r="FC87" s="308"/>
      <c r="FD87" s="308"/>
      <c r="FE87" s="308"/>
      <c r="FF87" s="308"/>
      <c r="FG87" s="308"/>
      <c r="FH87" s="308"/>
      <c r="FI87" s="308"/>
      <c r="FJ87" s="308"/>
      <c r="FK87" s="308"/>
      <c r="FL87" s="308"/>
      <c r="FM87" s="308"/>
      <c r="FN87" s="308"/>
      <c r="FO87" s="308"/>
      <c r="FP87" s="308"/>
      <c r="FQ87" s="308"/>
      <c r="FR87" s="308"/>
      <c r="FS87" s="308"/>
      <c r="FT87" s="308"/>
      <c r="FU87" s="308"/>
      <c r="FV87" s="308"/>
      <c r="FW87" s="308"/>
      <c r="FX87" s="308"/>
      <c r="FY87" s="308"/>
      <c r="FZ87" s="308"/>
      <c r="GA87" s="308"/>
      <c r="GB87" s="308"/>
      <c r="GC87" s="308"/>
      <c r="GD87" s="308"/>
      <c r="GE87" s="308"/>
      <c r="GF87" s="308"/>
      <c r="GG87" s="308"/>
    </row>
    <row r="88" spans="1:189" s="392" customFormat="1" ht="45">
      <c r="A88" s="397">
        <f t="shared" si="24"/>
        <v>6</v>
      </c>
      <c r="B88" s="368" t="s">
        <v>599</v>
      </c>
      <c r="C88" s="401" t="s">
        <v>600</v>
      </c>
      <c r="D88" s="404"/>
      <c r="E88" s="322">
        <v>100000</v>
      </c>
      <c r="F88" s="368"/>
      <c r="G88" s="368">
        <v>100000</v>
      </c>
      <c r="H88" s="390"/>
      <c r="I88" s="322">
        <v>0</v>
      </c>
      <c r="J88" s="368"/>
      <c r="K88" s="322"/>
      <c r="L88" s="390"/>
      <c r="M88" s="356">
        <f>+O88</f>
        <v>0</v>
      </c>
      <c r="N88" s="368"/>
      <c r="O88" s="356"/>
      <c r="P88" s="390"/>
      <c r="Q88" s="322">
        <v>20000</v>
      </c>
      <c r="R88" s="322"/>
      <c r="S88" s="322">
        <v>20000</v>
      </c>
      <c r="T88" s="390"/>
      <c r="U88" s="390"/>
      <c r="V88" s="390"/>
      <c r="W88" s="390"/>
      <c r="X88" s="391"/>
      <c r="Y88" s="308"/>
      <c r="Z88" s="308"/>
      <c r="AA88" s="308"/>
      <c r="AB88" s="308"/>
      <c r="AC88" s="308"/>
      <c r="AD88" s="308"/>
      <c r="AE88" s="308"/>
      <c r="AF88" s="308"/>
      <c r="AG88" s="308"/>
      <c r="AH88" s="308"/>
      <c r="AI88" s="308"/>
      <c r="AJ88" s="308"/>
      <c r="AK88" s="308"/>
      <c r="AL88" s="308"/>
      <c r="AM88" s="308"/>
      <c r="AN88" s="308"/>
      <c r="AO88" s="308"/>
      <c r="AP88" s="308"/>
      <c r="AQ88" s="308"/>
      <c r="AR88" s="308"/>
      <c r="AS88" s="308"/>
      <c r="AT88" s="308"/>
      <c r="AU88" s="308"/>
      <c r="AV88" s="308"/>
      <c r="AW88" s="308"/>
      <c r="AX88" s="308"/>
      <c r="AY88" s="308"/>
      <c r="AZ88" s="308"/>
      <c r="BA88" s="308"/>
      <c r="BB88" s="308"/>
      <c r="BC88" s="308"/>
      <c r="BD88" s="308"/>
      <c r="BE88" s="308"/>
      <c r="BF88" s="308"/>
      <c r="BG88" s="308"/>
      <c r="BH88" s="308"/>
      <c r="BI88" s="308"/>
      <c r="BJ88" s="308"/>
      <c r="BK88" s="308"/>
      <c r="BL88" s="308"/>
      <c r="BM88" s="308"/>
      <c r="BN88" s="308"/>
      <c r="BO88" s="308"/>
      <c r="BP88" s="308"/>
      <c r="BQ88" s="308"/>
      <c r="BR88" s="308"/>
      <c r="BS88" s="308"/>
      <c r="BT88" s="308"/>
      <c r="BU88" s="308"/>
      <c r="BV88" s="308"/>
      <c r="BW88" s="308"/>
      <c r="BX88" s="308"/>
      <c r="BY88" s="308"/>
      <c r="BZ88" s="308"/>
      <c r="CA88" s="308"/>
      <c r="CB88" s="308"/>
      <c r="CC88" s="308"/>
      <c r="CD88" s="308"/>
      <c r="CE88" s="308"/>
      <c r="CF88" s="308"/>
      <c r="CG88" s="308"/>
      <c r="CH88" s="308"/>
      <c r="CI88" s="308"/>
      <c r="CJ88" s="308"/>
      <c r="CK88" s="308"/>
      <c r="CL88" s="308"/>
      <c r="CM88" s="308"/>
      <c r="CN88" s="308"/>
      <c r="CO88" s="308"/>
      <c r="CP88" s="308"/>
      <c r="CQ88" s="308"/>
      <c r="CR88" s="308"/>
      <c r="CS88" s="308"/>
      <c r="CT88" s="308"/>
      <c r="CU88" s="308"/>
      <c r="CV88" s="308"/>
      <c r="CW88" s="308"/>
      <c r="CX88" s="308"/>
      <c r="CY88" s="308"/>
      <c r="CZ88" s="308"/>
      <c r="DA88" s="308"/>
      <c r="DB88" s="308"/>
      <c r="DC88" s="308"/>
      <c r="DD88" s="308"/>
      <c r="DE88" s="308"/>
      <c r="DF88" s="308"/>
      <c r="DG88" s="308"/>
      <c r="DH88" s="308"/>
      <c r="DI88" s="308"/>
      <c r="DJ88" s="308"/>
      <c r="DK88" s="308"/>
      <c r="DL88" s="308"/>
      <c r="DM88" s="308"/>
      <c r="DN88" s="308"/>
      <c r="DO88" s="308"/>
      <c r="DP88" s="308"/>
      <c r="DQ88" s="308"/>
      <c r="DR88" s="308"/>
      <c r="DS88" s="308"/>
      <c r="DT88" s="308"/>
      <c r="DU88" s="308"/>
      <c r="DV88" s="308"/>
      <c r="DW88" s="308"/>
      <c r="DX88" s="308"/>
      <c r="DY88" s="308"/>
      <c r="DZ88" s="308"/>
      <c r="EA88" s="308"/>
      <c r="EB88" s="308"/>
      <c r="EC88" s="308"/>
      <c r="ED88" s="308"/>
      <c r="EE88" s="308"/>
      <c r="EF88" s="308"/>
      <c r="EG88" s="308"/>
      <c r="EH88" s="308"/>
      <c r="EI88" s="308"/>
      <c r="EJ88" s="308"/>
      <c r="EK88" s="308"/>
      <c r="EL88" s="308"/>
      <c r="EM88" s="308"/>
      <c r="EN88" s="308"/>
      <c r="EO88" s="308"/>
      <c r="EP88" s="308"/>
      <c r="EQ88" s="308"/>
      <c r="ER88" s="308"/>
      <c r="ES88" s="308"/>
      <c r="ET88" s="308"/>
      <c r="EU88" s="308"/>
      <c r="EV88" s="308"/>
      <c r="EW88" s="308"/>
      <c r="EX88" s="308"/>
      <c r="EY88" s="308"/>
      <c r="EZ88" s="308"/>
      <c r="FA88" s="308"/>
      <c r="FB88" s="308"/>
      <c r="FC88" s="308"/>
      <c r="FD88" s="308"/>
      <c r="FE88" s="308"/>
      <c r="FF88" s="308"/>
      <c r="FG88" s="308"/>
      <c r="FH88" s="308"/>
      <c r="FI88" s="308"/>
      <c r="FJ88" s="308"/>
      <c r="FK88" s="308"/>
      <c r="FL88" s="308"/>
      <c r="FM88" s="308"/>
      <c r="FN88" s="308"/>
      <c r="FO88" s="308"/>
      <c r="FP88" s="308"/>
      <c r="FQ88" s="308"/>
      <c r="FR88" s="308"/>
      <c r="FS88" s="308"/>
      <c r="FT88" s="308"/>
      <c r="FU88" s="308"/>
      <c r="FV88" s="308"/>
      <c r="FW88" s="308"/>
      <c r="FX88" s="308"/>
      <c r="FY88" s="308"/>
      <c r="FZ88" s="308"/>
      <c r="GA88" s="308"/>
      <c r="GB88" s="308"/>
      <c r="GC88" s="308"/>
      <c r="GD88" s="308"/>
      <c r="GE88" s="308"/>
      <c r="GF88" s="308"/>
      <c r="GG88" s="308"/>
    </row>
    <row r="89" spans="1:189" s="392" customFormat="1" ht="30">
      <c r="A89" s="397">
        <f t="shared" si="24"/>
        <v>7</v>
      </c>
      <c r="B89" s="368" t="s">
        <v>601</v>
      </c>
      <c r="C89" s="401" t="s">
        <v>602</v>
      </c>
      <c r="D89" s="404" t="s">
        <v>603</v>
      </c>
      <c r="E89" s="322">
        <v>24948.596000000001</v>
      </c>
      <c r="F89" s="368"/>
      <c r="G89" s="368">
        <v>20000</v>
      </c>
      <c r="H89" s="390"/>
      <c r="I89" s="322">
        <v>10000</v>
      </c>
      <c r="J89" s="368"/>
      <c r="K89" s="322">
        <v>10000</v>
      </c>
      <c r="L89" s="390"/>
      <c r="M89" s="356">
        <v>10000</v>
      </c>
      <c r="N89" s="368"/>
      <c r="O89" s="356">
        <v>10000</v>
      </c>
      <c r="P89" s="390"/>
      <c r="Q89" s="322">
        <v>7000</v>
      </c>
      <c r="R89" s="322"/>
      <c r="S89" s="322">
        <v>7000</v>
      </c>
      <c r="T89" s="390"/>
      <c r="U89" s="390"/>
      <c r="V89" s="390"/>
      <c r="W89" s="390"/>
      <c r="X89" s="391"/>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8"/>
      <c r="AY89" s="308"/>
      <c r="AZ89" s="308"/>
      <c r="BA89" s="308"/>
      <c r="BB89" s="308"/>
      <c r="BC89" s="308"/>
      <c r="BD89" s="308"/>
      <c r="BE89" s="308"/>
      <c r="BF89" s="308"/>
      <c r="BG89" s="308"/>
      <c r="BH89" s="308"/>
      <c r="BI89" s="308"/>
      <c r="BJ89" s="308"/>
      <c r="BK89" s="308"/>
      <c r="BL89" s="308"/>
      <c r="BM89" s="308"/>
      <c r="BN89" s="308"/>
      <c r="BO89" s="308"/>
      <c r="BP89" s="308"/>
      <c r="BQ89" s="308"/>
      <c r="BR89" s="308"/>
      <c r="BS89" s="308"/>
      <c r="BT89" s="308"/>
      <c r="BU89" s="308"/>
      <c r="BV89" s="308"/>
      <c r="BW89" s="308"/>
      <c r="BX89" s="308"/>
      <c r="BY89" s="308"/>
      <c r="BZ89" s="308"/>
      <c r="CA89" s="308"/>
      <c r="CB89" s="308"/>
      <c r="CC89" s="308"/>
      <c r="CD89" s="308"/>
      <c r="CE89" s="308"/>
      <c r="CF89" s="308"/>
      <c r="CG89" s="308"/>
      <c r="CH89" s="308"/>
      <c r="CI89" s="308"/>
      <c r="CJ89" s="308"/>
      <c r="CK89" s="308"/>
      <c r="CL89" s="308"/>
      <c r="CM89" s="308"/>
      <c r="CN89" s="308"/>
      <c r="CO89" s="308"/>
      <c r="CP89" s="308"/>
      <c r="CQ89" s="308"/>
      <c r="CR89" s="308"/>
      <c r="CS89" s="308"/>
      <c r="CT89" s="308"/>
      <c r="CU89" s="308"/>
      <c r="CV89" s="308"/>
      <c r="CW89" s="308"/>
      <c r="CX89" s="308"/>
      <c r="CY89" s="308"/>
      <c r="CZ89" s="308"/>
      <c r="DA89" s="308"/>
      <c r="DB89" s="308"/>
      <c r="DC89" s="308"/>
      <c r="DD89" s="308"/>
      <c r="DE89" s="308"/>
      <c r="DF89" s="308"/>
      <c r="DG89" s="308"/>
      <c r="DH89" s="308"/>
      <c r="DI89" s="308"/>
      <c r="DJ89" s="308"/>
      <c r="DK89" s="308"/>
      <c r="DL89" s="308"/>
      <c r="DM89" s="308"/>
      <c r="DN89" s="308"/>
      <c r="DO89" s="308"/>
      <c r="DP89" s="308"/>
      <c r="DQ89" s="308"/>
      <c r="DR89" s="308"/>
      <c r="DS89" s="308"/>
      <c r="DT89" s="308"/>
      <c r="DU89" s="308"/>
      <c r="DV89" s="308"/>
      <c r="DW89" s="308"/>
      <c r="DX89" s="308"/>
      <c r="DY89" s="308"/>
      <c r="DZ89" s="308"/>
      <c r="EA89" s="308"/>
      <c r="EB89" s="308"/>
      <c r="EC89" s="308"/>
      <c r="ED89" s="308"/>
      <c r="EE89" s="308"/>
      <c r="EF89" s="308"/>
      <c r="EG89" s="308"/>
      <c r="EH89" s="308"/>
      <c r="EI89" s="308"/>
      <c r="EJ89" s="308"/>
      <c r="EK89" s="308"/>
      <c r="EL89" s="308"/>
      <c r="EM89" s="308"/>
      <c r="EN89" s="308"/>
      <c r="EO89" s="308"/>
      <c r="EP89" s="308"/>
      <c r="EQ89" s="308"/>
      <c r="ER89" s="308"/>
      <c r="ES89" s="308"/>
      <c r="ET89" s="308"/>
      <c r="EU89" s="308"/>
      <c r="EV89" s="308"/>
      <c r="EW89" s="308"/>
      <c r="EX89" s="308"/>
      <c r="EY89" s="308"/>
      <c r="EZ89" s="308"/>
      <c r="FA89" s="308"/>
      <c r="FB89" s="308"/>
      <c r="FC89" s="308"/>
      <c r="FD89" s="308"/>
      <c r="FE89" s="308"/>
      <c r="FF89" s="308"/>
      <c r="FG89" s="308"/>
      <c r="FH89" s="308"/>
      <c r="FI89" s="308"/>
      <c r="FJ89" s="308"/>
      <c r="FK89" s="308"/>
      <c r="FL89" s="308"/>
      <c r="FM89" s="308"/>
      <c r="FN89" s="308"/>
      <c r="FO89" s="308"/>
      <c r="FP89" s="308"/>
      <c r="FQ89" s="308"/>
      <c r="FR89" s="308"/>
      <c r="FS89" s="308"/>
      <c r="FT89" s="308"/>
      <c r="FU89" s="308"/>
      <c r="FV89" s="308"/>
      <c r="FW89" s="308"/>
      <c r="FX89" s="308"/>
      <c r="FY89" s="308"/>
      <c r="FZ89" s="308"/>
      <c r="GA89" s="308"/>
      <c r="GB89" s="308"/>
      <c r="GC89" s="308"/>
      <c r="GD89" s="308"/>
      <c r="GE89" s="308"/>
      <c r="GF89" s="308"/>
      <c r="GG89" s="308"/>
    </row>
    <row r="90" spans="1:189" s="392" customFormat="1" ht="30">
      <c r="A90" s="397">
        <f t="shared" si="24"/>
        <v>8</v>
      </c>
      <c r="B90" s="368" t="s">
        <v>604</v>
      </c>
      <c r="C90" s="537" t="s">
        <v>457</v>
      </c>
      <c r="D90" s="401" t="s">
        <v>605</v>
      </c>
      <c r="E90" s="344">
        <v>39978.718999999997</v>
      </c>
      <c r="F90" s="368"/>
      <c r="G90" s="368">
        <v>39978.718999999997</v>
      </c>
      <c r="H90" s="390"/>
      <c r="I90" s="344">
        <v>20000</v>
      </c>
      <c r="J90" s="368"/>
      <c r="K90" s="344">
        <v>20000</v>
      </c>
      <c r="L90" s="390"/>
      <c r="M90" s="356">
        <v>20000</v>
      </c>
      <c r="N90" s="368"/>
      <c r="O90" s="356">
        <v>20000</v>
      </c>
      <c r="P90" s="390"/>
      <c r="Q90" s="344">
        <v>12000</v>
      </c>
      <c r="R90" s="344"/>
      <c r="S90" s="344">
        <v>12000</v>
      </c>
      <c r="T90" s="390"/>
      <c r="U90" s="390"/>
      <c r="V90" s="390"/>
      <c r="W90" s="390"/>
      <c r="X90" s="391"/>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c r="AZ90" s="308"/>
      <c r="BA90" s="308"/>
      <c r="BB90" s="308"/>
      <c r="BC90" s="308"/>
      <c r="BD90" s="308"/>
      <c r="BE90" s="308"/>
      <c r="BF90" s="308"/>
      <c r="BG90" s="308"/>
      <c r="BH90" s="308"/>
      <c r="BI90" s="308"/>
      <c r="BJ90" s="308"/>
      <c r="BK90" s="308"/>
      <c r="BL90" s="308"/>
      <c r="BM90" s="308"/>
      <c r="BN90" s="308"/>
      <c r="BO90" s="308"/>
      <c r="BP90" s="308"/>
      <c r="BQ90" s="308"/>
      <c r="BR90" s="308"/>
      <c r="BS90" s="308"/>
      <c r="BT90" s="308"/>
      <c r="BU90" s="308"/>
      <c r="BV90" s="308"/>
      <c r="BW90" s="308"/>
      <c r="BX90" s="308"/>
      <c r="BY90" s="308"/>
      <c r="BZ90" s="308"/>
      <c r="CA90" s="308"/>
      <c r="CB90" s="308"/>
      <c r="CC90" s="308"/>
      <c r="CD90" s="308"/>
      <c r="CE90" s="308"/>
      <c r="CF90" s="308"/>
      <c r="CG90" s="308"/>
      <c r="CH90" s="308"/>
      <c r="CI90" s="308"/>
      <c r="CJ90" s="308"/>
      <c r="CK90" s="308"/>
      <c r="CL90" s="308"/>
      <c r="CM90" s="308"/>
      <c r="CN90" s="308"/>
      <c r="CO90" s="308"/>
      <c r="CP90" s="308"/>
      <c r="CQ90" s="308"/>
      <c r="CR90" s="308"/>
      <c r="CS90" s="308"/>
      <c r="CT90" s="308"/>
      <c r="CU90" s="308"/>
      <c r="CV90" s="308"/>
      <c r="CW90" s="308"/>
      <c r="CX90" s="308"/>
      <c r="CY90" s="308"/>
      <c r="CZ90" s="308"/>
      <c r="DA90" s="308"/>
      <c r="DB90" s="308"/>
      <c r="DC90" s="308"/>
      <c r="DD90" s="308"/>
      <c r="DE90" s="308"/>
      <c r="DF90" s="308"/>
      <c r="DG90" s="308"/>
      <c r="DH90" s="308"/>
      <c r="DI90" s="308"/>
      <c r="DJ90" s="308"/>
      <c r="DK90" s="308"/>
      <c r="DL90" s="308"/>
      <c r="DM90" s="308"/>
      <c r="DN90" s="308"/>
      <c r="DO90" s="308"/>
      <c r="DP90" s="308"/>
      <c r="DQ90" s="308"/>
      <c r="DR90" s="308"/>
      <c r="DS90" s="308"/>
      <c r="DT90" s="308"/>
      <c r="DU90" s="308"/>
      <c r="DV90" s="308"/>
      <c r="DW90" s="308"/>
      <c r="DX90" s="308"/>
      <c r="DY90" s="308"/>
      <c r="DZ90" s="308"/>
      <c r="EA90" s="308"/>
      <c r="EB90" s="308"/>
      <c r="EC90" s="308"/>
      <c r="ED90" s="308"/>
      <c r="EE90" s="308"/>
      <c r="EF90" s="308"/>
      <c r="EG90" s="308"/>
      <c r="EH90" s="308"/>
      <c r="EI90" s="308"/>
      <c r="EJ90" s="308"/>
      <c r="EK90" s="308"/>
      <c r="EL90" s="308"/>
      <c r="EM90" s="308"/>
      <c r="EN90" s="308"/>
      <c r="EO90" s="308"/>
      <c r="EP90" s="308"/>
      <c r="EQ90" s="308"/>
      <c r="ER90" s="308"/>
      <c r="ES90" s="308"/>
      <c r="ET90" s="308"/>
      <c r="EU90" s="308"/>
      <c r="EV90" s="308"/>
      <c r="EW90" s="308"/>
      <c r="EX90" s="308"/>
      <c r="EY90" s="308"/>
      <c r="EZ90" s="308"/>
      <c r="FA90" s="308"/>
      <c r="FB90" s="308"/>
      <c r="FC90" s="308"/>
      <c r="FD90" s="308"/>
      <c r="FE90" s="308"/>
      <c r="FF90" s="308"/>
      <c r="FG90" s="308"/>
      <c r="FH90" s="308"/>
      <c r="FI90" s="308"/>
      <c r="FJ90" s="308"/>
      <c r="FK90" s="308"/>
      <c r="FL90" s="308"/>
      <c r="FM90" s="308"/>
      <c r="FN90" s="308"/>
      <c r="FO90" s="308"/>
      <c r="FP90" s="308"/>
      <c r="FQ90" s="308"/>
      <c r="FR90" s="308"/>
      <c r="FS90" s="308"/>
      <c r="FT90" s="308"/>
      <c r="FU90" s="308"/>
      <c r="FV90" s="308"/>
      <c r="FW90" s="308"/>
      <c r="FX90" s="308"/>
      <c r="FY90" s="308"/>
      <c r="FZ90" s="308"/>
      <c r="GA90" s="308"/>
      <c r="GB90" s="308"/>
      <c r="GC90" s="308"/>
      <c r="GD90" s="308"/>
      <c r="GE90" s="308"/>
      <c r="GF90" s="308"/>
      <c r="GG90" s="308"/>
    </row>
    <row r="91" spans="1:189" s="392" customFormat="1" ht="45">
      <c r="A91" s="397">
        <f t="shared" si="24"/>
        <v>9</v>
      </c>
      <c r="B91" s="368" t="s">
        <v>606</v>
      </c>
      <c r="C91" s="537"/>
      <c r="D91" s="404" t="s">
        <v>607</v>
      </c>
      <c r="E91" s="322">
        <v>50000</v>
      </c>
      <c r="F91" s="368"/>
      <c r="G91" s="368">
        <v>50000</v>
      </c>
      <c r="H91" s="390"/>
      <c r="I91" s="322">
        <v>25000</v>
      </c>
      <c r="J91" s="368"/>
      <c r="K91" s="322">
        <v>25000</v>
      </c>
      <c r="L91" s="390"/>
      <c r="M91" s="356">
        <v>25000</v>
      </c>
      <c r="N91" s="368"/>
      <c r="O91" s="356">
        <v>25000</v>
      </c>
      <c r="P91" s="390"/>
      <c r="Q91" s="322">
        <v>15000</v>
      </c>
      <c r="R91" s="322"/>
      <c r="S91" s="322">
        <v>15000</v>
      </c>
      <c r="T91" s="390"/>
      <c r="U91" s="390"/>
      <c r="V91" s="390"/>
      <c r="W91" s="390"/>
      <c r="X91" s="391"/>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8"/>
      <c r="AX91" s="308"/>
      <c r="AY91" s="308"/>
      <c r="AZ91" s="308"/>
      <c r="BA91" s="308"/>
      <c r="BB91" s="308"/>
      <c r="BC91" s="308"/>
      <c r="BD91" s="308"/>
      <c r="BE91" s="308"/>
      <c r="BF91" s="308"/>
      <c r="BG91" s="308"/>
      <c r="BH91" s="308"/>
      <c r="BI91" s="308"/>
      <c r="BJ91" s="308"/>
      <c r="BK91" s="308"/>
      <c r="BL91" s="308"/>
      <c r="BM91" s="308"/>
      <c r="BN91" s="308"/>
      <c r="BO91" s="308"/>
      <c r="BP91" s="308"/>
      <c r="BQ91" s="308"/>
      <c r="BR91" s="308"/>
      <c r="BS91" s="308"/>
      <c r="BT91" s="308"/>
      <c r="BU91" s="308"/>
      <c r="BV91" s="308"/>
      <c r="BW91" s="308"/>
      <c r="BX91" s="308"/>
      <c r="BY91" s="308"/>
      <c r="BZ91" s="308"/>
      <c r="CA91" s="308"/>
      <c r="CB91" s="308"/>
      <c r="CC91" s="308"/>
      <c r="CD91" s="308"/>
      <c r="CE91" s="308"/>
      <c r="CF91" s="308"/>
      <c r="CG91" s="308"/>
      <c r="CH91" s="308"/>
      <c r="CI91" s="308"/>
      <c r="CJ91" s="308"/>
      <c r="CK91" s="308"/>
      <c r="CL91" s="308"/>
      <c r="CM91" s="308"/>
      <c r="CN91" s="308"/>
      <c r="CO91" s="308"/>
      <c r="CP91" s="308"/>
      <c r="CQ91" s="308"/>
      <c r="CR91" s="308"/>
      <c r="CS91" s="308"/>
      <c r="CT91" s="308"/>
      <c r="CU91" s="308"/>
      <c r="CV91" s="308"/>
      <c r="CW91" s="308"/>
      <c r="CX91" s="308"/>
      <c r="CY91" s="308"/>
      <c r="CZ91" s="308"/>
      <c r="DA91" s="308"/>
      <c r="DB91" s="308"/>
      <c r="DC91" s="308"/>
      <c r="DD91" s="308"/>
      <c r="DE91" s="308"/>
      <c r="DF91" s="308"/>
      <c r="DG91" s="308"/>
      <c r="DH91" s="308"/>
      <c r="DI91" s="308"/>
      <c r="DJ91" s="308"/>
      <c r="DK91" s="308"/>
      <c r="DL91" s="308"/>
      <c r="DM91" s="308"/>
      <c r="DN91" s="308"/>
      <c r="DO91" s="308"/>
      <c r="DP91" s="308"/>
      <c r="DQ91" s="308"/>
      <c r="DR91" s="308"/>
      <c r="DS91" s="308"/>
      <c r="DT91" s="308"/>
      <c r="DU91" s="308"/>
      <c r="DV91" s="308"/>
      <c r="DW91" s="308"/>
      <c r="DX91" s="308"/>
      <c r="DY91" s="308"/>
      <c r="DZ91" s="308"/>
      <c r="EA91" s="308"/>
      <c r="EB91" s="308"/>
      <c r="EC91" s="308"/>
      <c r="ED91" s="308"/>
      <c r="EE91" s="308"/>
      <c r="EF91" s="308"/>
      <c r="EG91" s="308"/>
      <c r="EH91" s="308"/>
      <c r="EI91" s="308"/>
      <c r="EJ91" s="308"/>
      <c r="EK91" s="308"/>
      <c r="EL91" s="308"/>
      <c r="EM91" s="308"/>
      <c r="EN91" s="308"/>
      <c r="EO91" s="308"/>
      <c r="EP91" s="308"/>
      <c r="EQ91" s="308"/>
      <c r="ER91" s="308"/>
      <c r="ES91" s="308"/>
      <c r="ET91" s="308"/>
      <c r="EU91" s="308"/>
      <c r="EV91" s="308"/>
      <c r="EW91" s="308"/>
      <c r="EX91" s="308"/>
      <c r="EY91" s="308"/>
      <c r="EZ91" s="308"/>
      <c r="FA91" s="308"/>
      <c r="FB91" s="308"/>
      <c r="FC91" s="308"/>
      <c r="FD91" s="308"/>
      <c r="FE91" s="308"/>
      <c r="FF91" s="308"/>
      <c r="FG91" s="308"/>
      <c r="FH91" s="308"/>
      <c r="FI91" s="308"/>
      <c r="FJ91" s="308"/>
      <c r="FK91" s="308"/>
      <c r="FL91" s="308"/>
      <c r="FM91" s="308"/>
      <c r="FN91" s="308"/>
      <c r="FO91" s="308"/>
      <c r="FP91" s="308"/>
      <c r="FQ91" s="308"/>
      <c r="FR91" s="308"/>
      <c r="FS91" s="308"/>
      <c r="FT91" s="308"/>
      <c r="FU91" s="308"/>
      <c r="FV91" s="308"/>
      <c r="FW91" s="308"/>
      <c r="FX91" s="308"/>
      <c r="FY91" s="308"/>
      <c r="FZ91" s="308"/>
      <c r="GA91" s="308"/>
      <c r="GB91" s="308"/>
      <c r="GC91" s="308"/>
      <c r="GD91" s="308"/>
      <c r="GE91" s="308"/>
      <c r="GF91" s="308"/>
      <c r="GG91" s="308"/>
    </row>
    <row r="92" spans="1:189" s="392" customFormat="1" ht="30">
      <c r="A92" s="397">
        <f t="shared" si="24"/>
        <v>10</v>
      </c>
      <c r="B92" s="368" t="s">
        <v>608</v>
      </c>
      <c r="C92" s="537"/>
      <c r="D92" s="325" t="s">
        <v>609</v>
      </c>
      <c r="E92" s="322">
        <v>300000</v>
      </c>
      <c r="F92" s="368"/>
      <c r="G92" s="368">
        <v>300000</v>
      </c>
      <c r="H92" s="390"/>
      <c r="I92" s="322">
        <v>200000</v>
      </c>
      <c r="J92" s="368"/>
      <c r="K92" s="322">
        <v>200000</v>
      </c>
      <c r="L92" s="390"/>
      <c r="M92" s="356">
        <f>+O92</f>
        <v>200000</v>
      </c>
      <c r="N92" s="368"/>
      <c r="O92" s="356">
        <v>200000</v>
      </c>
      <c r="P92" s="390"/>
      <c r="Q92" s="322"/>
      <c r="R92" s="322"/>
      <c r="S92" s="322"/>
      <c r="T92" s="390"/>
      <c r="U92" s="390"/>
      <c r="V92" s="390"/>
      <c r="W92" s="390"/>
      <c r="X92" s="391"/>
      <c r="Y92" s="308"/>
      <c r="Z92" s="308"/>
      <c r="AA92" s="308"/>
      <c r="AB92" s="308"/>
      <c r="AC92" s="308"/>
      <c r="AD92" s="308"/>
      <c r="AE92" s="308"/>
      <c r="AF92" s="308"/>
      <c r="AG92" s="308"/>
      <c r="AH92" s="308"/>
      <c r="AI92" s="308"/>
      <c r="AJ92" s="308"/>
      <c r="AK92" s="308"/>
      <c r="AL92" s="308"/>
      <c r="AM92" s="308"/>
      <c r="AN92" s="308"/>
      <c r="AO92" s="308"/>
      <c r="AP92" s="308"/>
      <c r="AQ92" s="308"/>
      <c r="AR92" s="308"/>
      <c r="AS92" s="308"/>
      <c r="AT92" s="308"/>
      <c r="AU92" s="308"/>
      <c r="AV92" s="308"/>
      <c r="AW92" s="308"/>
      <c r="AX92" s="308"/>
      <c r="AY92" s="308"/>
      <c r="AZ92" s="308"/>
      <c r="BA92" s="308"/>
      <c r="BB92" s="308"/>
      <c r="BC92" s="308"/>
      <c r="BD92" s="308"/>
      <c r="BE92" s="308"/>
      <c r="BF92" s="308"/>
      <c r="BG92" s="308"/>
      <c r="BH92" s="308"/>
      <c r="BI92" s="308"/>
      <c r="BJ92" s="308"/>
      <c r="BK92" s="308"/>
      <c r="BL92" s="308"/>
      <c r="BM92" s="308"/>
      <c r="BN92" s="308"/>
      <c r="BO92" s="308"/>
      <c r="BP92" s="308"/>
      <c r="BQ92" s="308"/>
      <c r="BR92" s="308"/>
      <c r="BS92" s="308"/>
      <c r="BT92" s="308"/>
      <c r="BU92" s="308"/>
      <c r="BV92" s="308"/>
      <c r="BW92" s="308"/>
      <c r="BX92" s="308"/>
      <c r="BY92" s="308"/>
      <c r="BZ92" s="308"/>
      <c r="CA92" s="308"/>
      <c r="CB92" s="308"/>
      <c r="CC92" s="308"/>
      <c r="CD92" s="308"/>
      <c r="CE92" s="308"/>
      <c r="CF92" s="308"/>
      <c r="CG92" s="308"/>
      <c r="CH92" s="308"/>
      <c r="CI92" s="308"/>
      <c r="CJ92" s="308"/>
      <c r="CK92" s="308"/>
      <c r="CL92" s="308"/>
      <c r="CM92" s="308"/>
      <c r="CN92" s="308"/>
      <c r="CO92" s="308"/>
      <c r="CP92" s="308"/>
      <c r="CQ92" s="308"/>
      <c r="CR92" s="308"/>
      <c r="CS92" s="308"/>
      <c r="CT92" s="308"/>
      <c r="CU92" s="308"/>
      <c r="CV92" s="308"/>
      <c r="CW92" s="308"/>
      <c r="CX92" s="308"/>
      <c r="CY92" s="308"/>
      <c r="CZ92" s="308"/>
      <c r="DA92" s="308"/>
      <c r="DB92" s="308"/>
      <c r="DC92" s="308"/>
      <c r="DD92" s="308"/>
      <c r="DE92" s="308"/>
      <c r="DF92" s="308"/>
      <c r="DG92" s="308"/>
      <c r="DH92" s="308"/>
      <c r="DI92" s="308"/>
      <c r="DJ92" s="308"/>
      <c r="DK92" s="308"/>
      <c r="DL92" s="308"/>
      <c r="DM92" s="308"/>
      <c r="DN92" s="308"/>
      <c r="DO92" s="308"/>
      <c r="DP92" s="308"/>
      <c r="DQ92" s="308"/>
      <c r="DR92" s="308"/>
      <c r="DS92" s="308"/>
      <c r="DT92" s="308"/>
      <c r="DU92" s="308"/>
      <c r="DV92" s="308"/>
      <c r="DW92" s="308"/>
      <c r="DX92" s="308"/>
      <c r="DY92" s="308"/>
      <c r="DZ92" s="308"/>
      <c r="EA92" s="308"/>
      <c r="EB92" s="308"/>
      <c r="EC92" s="308"/>
      <c r="ED92" s="308"/>
      <c r="EE92" s="308"/>
      <c r="EF92" s="308"/>
      <c r="EG92" s="308"/>
      <c r="EH92" s="308"/>
      <c r="EI92" s="308"/>
      <c r="EJ92" s="308"/>
      <c r="EK92" s="308"/>
      <c r="EL92" s="308"/>
      <c r="EM92" s="308"/>
      <c r="EN92" s="308"/>
      <c r="EO92" s="308"/>
      <c r="EP92" s="308"/>
      <c r="EQ92" s="308"/>
      <c r="ER92" s="308"/>
      <c r="ES92" s="308"/>
      <c r="ET92" s="308"/>
      <c r="EU92" s="308"/>
      <c r="EV92" s="308"/>
      <c r="EW92" s="308"/>
      <c r="EX92" s="308"/>
      <c r="EY92" s="308"/>
      <c r="EZ92" s="308"/>
      <c r="FA92" s="308"/>
      <c r="FB92" s="308"/>
      <c r="FC92" s="308"/>
      <c r="FD92" s="308"/>
      <c r="FE92" s="308"/>
      <c r="FF92" s="308"/>
      <c r="FG92" s="308"/>
      <c r="FH92" s="308"/>
      <c r="FI92" s="308"/>
      <c r="FJ92" s="308"/>
      <c r="FK92" s="308"/>
      <c r="FL92" s="308"/>
      <c r="FM92" s="308"/>
      <c r="FN92" s="308"/>
      <c r="FO92" s="308"/>
      <c r="FP92" s="308"/>
      <c r="FQ92" s="308"/>
      <c r="FR92" s="308"/>
      <c r="FS92" s="308"/>
      <c r="FT92" s="308"/>
      <c r="FU92" s="308"/>
      <c r="FV92" s="308"/>
      <c r="FW92" s="308"/>
      <c r="FX92" s="308"/>
      <c r="FY92" s="308"/>
      <c r="FZ92" s="308"/>
      <c r="GA92" s="308"/>
      <c r="GB92" s="308"/>
      <c r="GC92" s="308"/>
      <c r="GD92" s="308"/>
      <c r="GE92" s="308"/>
      <c r="GF92" s="308"/>
      <c r="GG92" s="308"/>
    </row>
    <row r="93" spans="1:189" s="392" customFormat="1" ht="45">
      <c r="A93" s="397">
        <f t="shared" si="24"/>
        <v>11</v>
      </c>
      <c r="B93" s="368" t="s">
        <v>610</v>
      </c>
      <c r="C93" s="401" t="s">
        <v>597</v>
      </c>
      <c r="D93" s="401"/>
      <c r="E93" s="322">
        <v>57147</v>
      </c>
      <c r="F93" s="368"/>
      <c r="G93" s="368">
        <v>50000</v>
      </c>
      <c r="H93" s="390"/>
      <c r="I93" s="322">
        <v>0</v>
      </c>
      <c r="J93" s="368"/>
      <c r="K93" s="322"/>
      <c r="L93" s="390"/>
      <c r="M93" s="356">
        <f>+O93</f>
        <v>0</v>
      </c>
      <c r="N93" s="368"/>
      <c r="O93" s="356"/>
      <c r="P93" s="390"/>
      <c r="Q93" s="322">
        <v>20000</v>
      </c>
      <c r="R93" s="322"/>
      <c r="S93" s="322">
        <v>20000</v>
      </c>
      <c r="T93" s="390"/>
      <c r="U93" s="390"/>
      <c r="V93" s="390"/>
      <c r="W93" s="390"/>
      <c r="X93" s="391"/>
      <c r="Y93" s="308"/>
      <c r="Z93" s="308"/>
      <c r="AA93" s="308"/>
      <c r="AB93" s="308"/>
      <c r="AC93" s="308"/>
      <c r="AD93" s="308"/>
      <c r="AE93" s="308"/>
      <c r="AF93" s="308"/>
      <c r="AG93" s="308"/>
      <c r="AH93" s="308"/>
      <c r="AI93" s="308"/>
      <c r="AJ93" s="308"/>
      <c r="AK93" s="308"/>
      <c r="AL93" s="308"/>
      <c r="AM93" s="308"/>
      <c r="AN93" s="308"/>
      <c r="AO93" s="308"/>
      <c r="AP93" s="308"/>
      <c r="AQ93" s="308"/>
      <c r="AR93" s="308"/>
      <c r="AS93" s="308"/>
      <c r="AT93" s="308"/>
      <c r="AU93" s="308"/>
      <c r="AV93" s="308"/>
      <c r="AW93" s="308"/>
      <c r="AX93" s="308"/>
      <c r="AY93" s="308"/>
      <c r="AZ93" s="308"/>
      <c r="BA93" s="308"/>
      <c r="BB93" s="308"/>
      <c r="BC93" s="308"/>
      <c r="BD93" s="308"/>
      <c r="BE93" s="308"/>
      <c r="BF93" s="308"/>
      <c r="BG93" s="308"/>
      <c r="BH93" s="308"/>
      <c r="BI93" s="308"/>
      <c r="BJ93" s="308"/>
      <c r="BK93" s="308"/>
      <c r="BL93" s="308"/>
      <c r="BM93" s="308"/>
      <c r="BN93" s="308"/>
      <c r="BO93" s="308"/>
      <c r="BP93" s="308"/>
      <c r="BQ93" s="308"/>
      <c r="BR93" s="308"/>
      <c r="BS93" s="308"/>
      <c r="BT93" s="308"/>
      <c r="BU93" s="308"/>
      <c r="BV93" s="308"/>
      <c r="BW93" s="308"/>
      <c r="BX93" s="308"/>
      <c r="BY93" s="308"/>
      <c r="BZ93" s="308"/>
      <c r="CA93" s="308"/>
      <c r="CB93" s="308"/>
      <c r="CC93" s="308"/>
      <c r="CD93" s="308"/>
      <c r="CE93" s="308"/>
      <c r="CF93" s="308"/>
      <c r="CG93" s="308"/>
      <c r="CH93" s="308"/>
      <c r="CI93" s="308"/>
      <c r="CJ93" s="308"/>
      <c r="CK93" s="308"/>
      <c r="CL93" s="308"/>
      <c r="CM93" s="308"/>
      <c r="CN93" s="308"/>
      <c r="CO93" s="308"/>
      <c r="CP93" s="308"/>
      <c r="CQ93" s="308"/>
      <c r="CR93" s="308"/>
      <c r="CS93" s="308"/>
      <c r="CT93" s="308"/>
      <c r="CU93" s="308"/>
      <c r="CV93" s="308"/>
      <c r="CW93" s="308"/>
      <c r="CX93" s="308"/>
      <c r="CY93" s="308"/>
      <c r="CZ93" s="308"/>
      <c r="DA93" s="308"/>
      <c r="DB93" s="308"/>
      <c r="DC93" s="308"/>
      <c r="DD93" s="308"/>
      <c r="DE93" s="308"/>
      <c r="DF93" s="308"/>
      <c r="DG93" s="308"/>
      <c r="DH93" s="308"/>
      <c r="DI93" s="308"/>
      <c r="DJ93" s="308"/>
      <c r="DK93" s="308"/>
      <c r="DL93" s="308"/>
      <c r="DM93" s="308"/>
      <c r="DN93" s="308"/>
      <c r="DO93" s="308"/>
      <c r="DP93" s="308"/>
      <c r="DQ93" s="308"/>
      <c r="DR93" s="308"/>
      <c r="DS93" s="308"/>
      <c r="DT93" s="308"/>
      <c r="DU93" s="308"/>
      <c r="DV93" s="308"/>
      <c r="DW93" s="308"/>
      <c r="DX93" s="308"/>
      <c r="DY93" s="308"/>
      <c r="DZ93" s="308"/>
      <c r="EA93" s="308"/>
      <c r="EB93" s="308"/>
      <c r="EC93" s="308"/>
      <c r="ED93" s="308"/>
      <c r="EE93" s="308"/>
      <c r="EF93" s="308"/>
      <c r="EG93" s="308"/>
      <c r="EH93" s="308"/>
      <c r="EI93" s="308"/>
      <c r="EJ93" s="308"/>
      <c r="EK93" s="308"/>
      <c r="EL93" s="308"/>
      <c r="EM93" s="308"/>
      <c r="EN93" s="308"/>
      <c r="EO93" s="308"/>
      <c r="EP93" s="308"/>
      <c r="EQ93" s="308"/>
      <c r="ER93" s="308"/>
      <c r="ES93" s="308"/>
      <c r="ET93" s="308"/>
      <c r="EU93" s="308"/>
      <c r="EV93" s="308"/>
      <c r="EW93" s="308"/>
      <c r="EX93" s="308"/>
      <c r="EY93" s="308"/>
      <c r="EZ93" s="308"/>
      <c r="FA93" s="308"/>
      <c r="FB93" s="308"/>
      <c r="FC93" s="308"/>
      <c r="FD93" s="308"/>
      <c r="FE93" s="308"/>
      <c r="FF93" s="308"/>
      <c r="FG93" s="308"/>
      <c r="FH93" s="308"/>
      <c r="FI93" s="308"/>
      <c r="FJ93" s="308"/>
      <c r="FK93" s="308"/>
      <c r="FL93" s="308"/>
      <c r="FM93" s="308"/>
      <c r="FN93" s="308"/>
      <c r="FO93" s="308"/>
      <c r="FP93" s="308"/>
      <c r="FQ93" s="308"/>
      <c r="FR93" s="308"/>
      <c r="FS93" s="308"/>
      <c r="FT93" s="308"/>
      <c r="FU93" s="308"/>
      <c r="FV93" s="308"/>
      <c r="FW93" s="308"/>
      <c r="FX93" s="308"/>
      <c r="FY93" s="308"/>
      <c r="FZ93" s="308"/>
      <c r="GA93" s="308"/>
      <c r="GB93" s="308"/>
      <c r="GC93" s="308"/>
      <c r="GD93" s="308"/>
      <c r="GE93" s="308"/>
      <c r="GF93" s="308"/>
      <c r="GG93" s="308"/>
    </row>
    <row r="94" spans="1:189" s="392" customFormat="1">
      <c r="A94" s="387" t="s">
        <v>510</v>
      </c>
      <c r="B94" s="324" t="s">
        <v>553</v>
      </c>
      <c r="C94" s="325"/>
      <c r="D94" s="325"/>
      <c r="E94" s="322">
        <v>59999.8</v>
      </c>
      <c r="F94" s="368"/>
      <c r="G94" s="368">
        <v>59999.8</v>
      </c>
      <c r="H94" s="390"/>
      <c r="I94" s="322">
        <v>35000</v>
      </c>
      <c r="J94" s="368"/>
      <c r="K94" s="322">
        <v>35000</v>
      </c>
      <c r="L94" s="390"/>
      <c r="M94" s="352">
        <f t="shared" ref="M94" si="25">+SUM(M95:M96)</f>
        <v>35000</v>
      </c>
      <c r="N94" s="368"/>
      <c r="O94" s="352">
        <f>+SUM(O95:O96)</f>
        <v>35000</v>
      </c>
      <c r="P94" s="390"/>
      <c r="Q94" s="322">
        <v>17000</v>
      </c>
      <c r="R94" s="322"/>
      <c r="S94" s="322">
        <v>17000</v>
      </c>
      <c r="T94" s="390"/>
      <c r="U94" s="390"/>
      <c r="V94" s="390"/>
      <c r="W94" s="390"/>
      <c r="X94" s="391"/>
      <c r="Y94" s="308"/>
      <c r="Z94" s="308"/>
      <c r="AA94" s="308"/>
      <c r="AB94" s="308"/>
      <c r="AC94" s="308"/>
      <c r="AD94" s="308"/>
      <c r="AE94" s="308"/>
      <c r="AF94" s="308"/>
      <c r="AG94" s="308"/>
      <c r="AH94" s="308"/>
      <c r="AI94" s="308"/>
      <c r="AJ94" s="308"/>
      <c r="AK94" s="308"/>
      <c r="AL94" s="308"/>
      <c r="AM94" s="308"/>
      <c r="AN94" s="308"/>
      <c r="AO94" s="308"/>
      <c r="AP94" s="308"/>
      <c r="AQ94" s="308"/>
      <c r="AR94" s="308"/>
      <c r="AS94" s="308"/>
      <c r="AT94" s="308"/>
      <c r="AU94" s="308"/>
      <c r="AV94" s="308"/>
      <c r="AW94" s="308"/>
      <c r="AX94" s="308"/>
      <c r="AY94" s="308"/>
      <c r="AZ94" s="308"/>
      <c r="BA94" s="308"/>
      <c r="BB94" s="308"/>
      <c r="BC94" s="308"/>
      <c r="BD94" s="308"/>
      <c r="BE94" s="308"/>
      <c r="BF94" s="308"/>
      <c r="BG94" s="308"/>
      <c r="BH94" s="308"/>
      <c r="BI94" s="308"/>
      <c r="BJ94" s="308"/>
      <c r="BK94" s="308"/>
      <c r="BL94" s="308"/>
      <c r="BM94" s="308"/>
      <c r="BN94" s="308"/>
      <c r="BO94" s="308"/>
      <c r="BP94" s="308"/>
      <c r="BQ94" s="308"/>
      <c r="BR94" s="308"/>
      <c r="BS94" s="308"/>
      <c r="BT94" s="308"/>
      <c r="BU94" s="308"/>
      <c r="BV94" s="308"/>
      <c r="BW94" s="308"/>
      <c r="BX94" s="308"/>
      <c r="BY94" s="308"/>
      <c r="BZ94" s="308"/>
      <c r="CA94" s="308"/>
      <c r="CB94" s="308"/>
      <c r="CC94" s="308"/>
      <c r="CD94" s="308"/>
      <c r="CE94" s="308"/>
      <c r="CF94" s="308"/>
      <c r="CG94" s="308"/>
      <c r="CH94" s="308"/>
      <c r="CI94" s="308"/>
      <c r="CJ94" s="308"/>
      <c r="CK94" s="308"/>
      <c r="CL94" s="308"/>
      <c r="CM94" s="308"/>
      <c r="CN94" s="308"/>
      <c r="CO94" s="308"/>
      <c r="CP94" s="308"/>
      <c r="CQ94" s="308"/>
      <c r="CR94" s="308"/>
      <c r="CS94" s="308"/>
      <c r="CT94" s="308"/>
      <c r="CU94" s="308"/>
      <c r="CV94" s="308"/>
      <c r="CW94" s="308"/>
      <c r="CX94" s="308"/>
      <c r="CY94" s="308"/>
      <c r="CZ94" s="308"/>
      <c r="DA94" s="308"/>
      <c r="DB94" s="308"/>
      <c r="DC94" s="308"/>
      <c r="DD94" s="308"/>
      <c r="DE94" s="308"/>
      <c r="DF94" s="308"/>
      <c r="DG94" s="308"/>
      <c r="DH94" s="308"/>
      <c r="DI94" s="308"/>
      <c r="DJ94" s="308"/>
      <c r="DK94" s="308"/>
      <c r="DL94" s="308"/>
      <c r="DM94" s="308"/>
      <c r="DN94" s="308"/>
      <c r="DO94" s="308"/>
      <c r="DP94" s="308"/>
      <c r="DQ94" s="308"/>
      <c r="DR94" s="308"/>
      <c r="DS94" s="308"/>
      <c r="DT94" s="308"/>
      <c r="DU94" s="308"/>
      <c r="DV94" s="308"/>
      <c r="DW94" s="308"/>
      <c r="DX94" s="308"/>
      <c r="DY94" s="308"/>
      <c r="DZ94" s="308"/>
      <c r="EA94" s="308"/>
      <c r="EB94" s="308"/>
      <c r="EC94" s="308"/>
      <c r="ED94" s="308"/>
      <c r="EE94" s="308"/>
      <c r="EF94" s="308"/>
      <c r="EG94" s="308"/>
      <c r="EH94" s="308"/>
      <c r="EI94" s="308"/>
      <c r="EJ94" s="308"/>
      <c r="EK94" s="308"/>
      <c r="EL94" s="308"/>
      <c r="EM94" s="308"/>
      <c r="EN94" s="308"/>
      <c r="EO94" s="308"/>
      <c r="EP94" s="308"/>
      <c r="EQ94" s="308"/>
      <c r="ER94" s="308"/>
      <c r="ES94" s="308"/>
      <c r="ET94" s="308"/>
      <c r="EU94" s="308"/>
      <c r="EV94" s="308"/>
      <c r="EW94" s="308"/>
      <c r="EX94" s="308"/>
      <c r="EY94" s="308"/>
      <c r="EZ94" s="308"/>
      <c r="FA94" s="308"/>
      <c r="FB94" s="308"/>
      <c r="FC94" s="308"/>
      <c r="FD94" s="308"/>
      <c r="FE94" s="308"/>
      <c r="FF94" s="308"/>
      <c r="FG94" s="308"/>
      <c r="FH94" s="308"/>
      <c r="FI94" s="308"/>
      <c r="FJ94" s="308"/>
      <c r="FK94" s="308"/>
      <c r="FL94" s="308"/>
      <c r="FM94" s="308"/>
      <c r="FN94" s="308"/>
      <c r="FO94" s="308"/>
      <c r="FP94" s="308"/>
      <c r="FQ94" s="308"/>
      <c r="FR94" s="308"/>
      <c r="FS94" s="308"/>
      <c r="FT94" s="308"/>
      <c r="FU94" s="308"/>
      <c r="FV94" s="308"/>
      <c r="FW94" s="308"/>
      <c r="FX94" s="308"/>
      <c r="FY94" s="308"/>
      <c r="FZ94" s="308"/>
      <c r="GA94" s="308"/>
      <c r="GB94" s="308"/>
      <c r="GC94" s="308"/>
      <c r="GD94" s="308"/>
      <c r="GE94" s="308"/>
      <c r="GF94" s="308"/>
      <c r="GG94" s="308"/>
    </row>
    <row r="95" spans="1:189" s="392" customFormat="1" ht="30">
      <c r="A95" s="397">
        <v>1</v>
      </c>
      <c r="B95" s="368" t="s">
        <v>611</v>
      </c>
      <c r="C95" s="401" t="s">
        <v>551</v>
      </c>
      <c r="D95" s="401" t="s">
        <v>612</v>
      </c>
      <c r="E95" s="344">
        <v>24999.8</v>
      </c>
      <c r="F95" s="368"/>
      <c r="G95" s="368">
        <v>24999.8</v>
      </c>
      <c r="H95" s="390"/>
      <c r="I95" s="344">
        <v>15000</v>
      </c>
      <c r="J95" s="368"/>
      <c r="K95" s="344">
        <v>15000</v>
      </c>
      <c r="L95" s="390"/>
      <c r="M95" s="356">
        <v>15000</v>
      </c>
      <c r="N95" s="368"/>
      <c r="O95" s="356">
        <v>15000</v>
      </c>
      <c r="P95" s="390"/>
      <c r="Q95" s="344">
        <v>7000</v>
      </c>
      <c r="R95" s="344"/>
      <c r="S95" s="344">
        <v>7000</v>
      </c>
      <c r="T95" s="390"/>
      <c r="U95" s="390"/>
      <c r="V95" s="390"/>
      <c r="W95" s="390"/>
      <c r="X95" s="391"/>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8"/>
      <c r="AY95" s="308"/>
      <c r="AZ95" s="308"/>
      <c r="BA95" s="308"/>
      <c r="BB95" s="308"/>
      <c r="BC95" s="308"/>
      <c r="BD95" s="308"/>
      <c r="BE95" s="308"/>
      <c r="BF95" s="308"/>
      <c r="BG95" s="308"/>
      <c r="BH95" s="308"/>
      <c r="BI95" s="308"/>
      <c r="BJ95" s="308"/>
      <c r="BK95" s="308"/>
      <c r="BL95" s="308"/>
      <c r="BM95" s="308"/>
      <c r="BN95" s="308"/>
      <c r="BO95" s="308"/>
      <c r="BP95" s="308"/>
      <c r="BQ95" s="308"/>
      <c r="BR95" s="308"/>
      <c r="BS95" s="308"/>
      <c r="BT95" s="308"/>
      <c r="BU95" s="308"/>
      <c r="BV95" s="308"/>
      <c r="BW95" s="308"/>
      <c r="BX95" s="308"/>
      <c r="BY95" s="308"/>
      <c r="BZ95" s="308"/>
      <c r="CA95" s="308"/>
      <c r="CB95" s="308"/>
      <c r="CC95" s="308"/>
      <c r="CD95" s="308"/>
      <c r="CE95" s="308"/>
      <c r="CF95" s="308"/>
      <c r="CG95" s="308"/>
      <c r="CH95" s="308"/>
      <c r="CI95" s="308"/>
      <c r="CJ95" s="308"/>
      <c r="CK95" s="308"/>
      <c r="CL95" s="308"/>
      <c r="CM95" s="308"/>
      <c r="CN95" s="308"/>
      <c r="CO95" s="308"/>
      <c r="CP95" s="308"/>
      <c r="CQ95" s="308"/>
      <c r="CR95" s="308"/>
      <c r="CS95" s="308"/>
      <c r="CT95" s="308"/>
      <c r="CU95" s="308"/>
      <c r="CV95" s="308"/>
      <c r="CW95" s="308"/>
      <c r="CX95" s="308"/>
      <c r="CY95" s="308"/>
      <c r="CZ95" s="308"/>
      <c r="DA95" s="308"/>
      <c r="DB95" s="308"/>
      <c r="DC95" s="308"/>
      <c r="DD95" s="308"/>
      <c r="DE95" s="308"/>
      <c r="DF95" s="308"/>
      <c r="DG95" s="308"/>
      <c r="DH95" s="308"/>
      <c r="DI95" s="308"/>
      <c r="DJ95" s="308"/>
      <c r="DK95" s="308"/>
      <c r="DL95" s="308"/>
      <c r="DM95" s="308"/>
      <c r="DN95" s="308"/>
      <c r="DO95" s="308"/>
      <c r="DP95" s="308"/>
      <c r="DQ95" s="308"/>
      <c r="DR95" s="308"/>
      <c r="DS95" s="308"/>
      <c r="DT95" s="308"/>
      <c r="DU95" s="308"/>
      <c r="DV95" s="308"/>
      <c r="DW95" s="308"/>
      <c r="DX95" s="308"/>
      <c r="DY95" s="308"/>
      <c r="DZ95" s="308"/>
      <c r="EA95" s="308"/>
      <c r="EB95" s="308"/>
      <c r="EC95" s="308"/>
      <c r="ED95" s="308"/>
      <c r="EE95" s="308"/>
      <c r="EF95" s="308"/>
      <c r="EG95" s="308"/>
      <c r="EH95" s="308"/>
      <c r="EI95" s="308"/>
      <c r="EJ95" s="308"/>
      <c r="EK95" s="308"/>
      <c r="EL95" s="308"/>
      <c r="EM95" s="308"/>
      <c r="EN95" s="308"/>
      <c r="EO95" s="308"/>
      <c r="EP95" s="308"/>
      <c r="EQ95" s="308"/>
      <c r="ER95" s="308"/>
      <c r="ES95" s="308"/>
      <c r="ET95" s="308"/>
      <c r="EU95" s="308"/>
      <c r="EV95" s="308"/>
      <c r="EW95" s="308"/>
      <c r="EX95" s="308"/>
      <c r="EY95" s="308"/>
      <c r="EZ95" s="308"/>
      <c r="FA95" s="308"/>
      <c r="FB95" s="308"/>
      <c r="FC95" s="308"/>
      <c r="FD95" s="308"/>
      <c r="FE95" s="308"/>
      <c r="FF95" s="308"/>
      <c r="FG95" s="308"/>
      <c r="FH95" s="308"/>
      <c r="FI95" s="308"/>
      <c r="FJ95" s="308"/>
      <c r="FK95" s="308"/>
      <c r="FL95" s="308"/>
      <c r="FM95" s="308"/>
      <c r="FN95" s="308"/>
      <c r="FO95" s="308"/>
      <c r="FP95" s="308"/>
      <c r="FQ95" s="308"/>
      <c r="FR95" s="308"/>
      <c r="FS95" s="308"/>
      <c r="FT95" s="308"/>
      <c r="FU95" s="308"/>
      <c r="FV95" s="308"/>
      <c r="FW95" s="308"/>
      <c r="FX95" s="308"/>
      <c r="FY95" s="308"/>
      <c r="FZ95" s="308"/>
      <c r="GA95" s="308"/>
      <c r="GB95" s="308"/>
      <c r="GC95" s="308"/>
      <c r="GD95" s="308"/>
      <c r="GE95" s="308"/>
      <c r="GF95" s="308"/>
      <c r="GG95" s="308"/>
    </row>
    <row r="96" spans="1:189" s="392" customFormat="1" ht="30">
      <c r="A96" s="397">
        <f t="shared" ref="A96" si="26">+A95+1</f>
        <v>2</v>
      </c>
      <c r="B96" s="368" t="s">
        <v>613</v>
      </c>
      <c r="C96" s="401" t="s">
        <v>614</v>
      </c>
      <c r="D96" s="401" t="s">
        <v>615</v>
      </c>
      <c r="E96" s="344">
        <v>35000</v>
      </c>
      <c r="F96" s="368"/>
      <c r="G96" s="368">
        <v>35000</v>
      </c>
      <c r="H96" s="390"/>
      <c r="I96" s="344">
        <v>20000</v>
      </c>
      <c r="J96" s="368"/>
      <c r="K96" s="344">
        <v>20000</v>
      </c>
      <c r="L96" s="390"/>
      <c r="M96" s="356">
        <v>20000</v>
      </c>
      <c r="N96" s="368"/>
      <c r="O96" s="356">
        <v>20000</v>
      </c>
      <c r="P96" s="390"/>
      <c r="Q96" s="344">
        <v>10000</v>
      </c>
      <c r="R96" s="344"/>
      <c r="S96" s="344">
        <v>10000</v>
      </c>
      <c r="T96" s="390"/>
      <c r="U96" s="390"/>
      <c r="V96" s="390"/>
      <c r="W96" s="390"/>
      <c r="X96" s="391"/>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8"/>
      <c r="AX96" s="308"/>
      <c r="AY96" s="308"/>
      <c r="AZ96" s="308"/>
      <c r="BA96" s="308"/>
      <c r="BB96" s="308"/>
      <c r="BC96" s="308"/>
      <c r="BD96" s="308"/>
      <c r="BE96" s="308"/>
      <c r="BF96" s="308"/>
      <c r="BG96" s="308"/>
      <c r="BH96" s="308"/>
      <c r="BI96" s="308"/>
      <c r="BJ96" s="308"/>
      <c r="BK96" s="308"/>
      <c r="BL96" s="308"/>
      <c r="BM96" s="308"/>
      <c r="BN96" s="308"/>
      <c r="BO96" s="308"/>
      <c r="BP96" s="308"/>
      <c r="BQ96" s="308"/>
      <c r="BR96" s="308"/>
      <c r="BS96" s="308"/>
      <c r="BT96" s="308"/>
      <c r="BU96" s="308"/>
      <c r="BV96" s="308"/>
      <c r="BW96" s="308"/>
      <c r="BX96" s="308"/>
      <c r="BY96" s="308"/>
      <c r="BZ96" s="308"/>
      <c r="CA96" s="308"/>
      <c r="CB96" s="308"/>
      <c r="CC96" s="308"/>
      <c r="CD96" s="308"/>
      <c r="CE96" s="308"/>
      <c r="CF96" s="308"/>
      <c r="CG96" s="308"/>
      <c r="CH96" s="308"/>
      <c r="CI96" s="308"/>
      <c r="CJ96" s="308"/>
      <c r="CK96" s="308"/>
      <c r="CL96" s="308"/>
      <c r="CM96" s="308"/>
      <c r="CN96" s="308"/>
      <c r="CO96" s="308"/>
      <c r="CP96" s="308"/>
      <c r="CQ96" s="308"/>
      <c r="CR96" s="308"/>
      <c r="CS96" s="308"/>
      <c r="CT96" s="308"/>
      <c r="CU96" s="308"/>
      <c r="CV96" s="308"/>
      <c r="CW96" s="308"/>
      <c r="CX96" s="308"/>
      <c r="CY96" s="308"/>
      <c r="CZ96" s="308"/>
      <c r="DA96" s="308"/>
      <c r="DB96" s="308"/>
      <c r="DC96" s="308"/>
      <c r="DD96" s="308"/>
      <c r="DE96" s="308"/>
      <c r="DF96" s="308"/>
      <c r="DG96" s="308"/>
      <c r="DH96" s="308"/>
      <c r="DI96" s="308"/>
      <c r="DJ96" s="308"/>
      <c r="DK96" s="308"/>
      <c r="DL96" s="308"/>
      <c r="DM96" s="308"/>
      <c r="DN96" s="308"/>
      <c r="DO96" s="308"/>
      <c r="DP96" s="308"/>
      <c r="DQ96" s="308"/>
      <c r="DR96" s="308"/>
      <c r="DS96" s="308"/>
      <c r="DT96" s="308"/>
      <c r="DU96" s="308"/>
      <c r="DV96" s="308"/>
      <c r="DW96" s="308"/>
      <c r="DX96" s="308"/>
      <c r="DY96" s="308"/>
      <c r="DZ96" s="308"/>
      <c r="EA96" s="308"/>
      <c r="EB96" s="308"/>
      <c r="EC96" s="308"/>
      <c r="ED96" s="308"/>
      <c r="EE96" s="308"/>
      <c r="EF96" s="308"/>
      <c r="EG96" s="308"/>
      <c r="EH96" s="308"/>
      <c r="EI96" s="308"/>
      <c r="EJ96" s="308"/>
      <c r="EK96" s="308"/>
      <c r="EL96" s="308"/>
      <c r="EM96" s="308"/>
      <c r="EN96" s="308"/>
      <c r="EO96" s="308"/>
      <c r="EP96" s="308"/>
      <c r="EQ96" s="308"/>
      <c r="ER96" s="308"/>
      <c r="ES96" s="308"/>
      <c r="ET96" s="308"/>
      <c r="EU96" s="308"/>
      <c r="EV96" s="308"/>
      <c r="EW96" s="308"/>
      <c r="EX96" s="308"/>
      <c r="EY96" s="308"/>
      <c r="EZ96" s="308"/>
      <c r="FA96" s="308"/>
      <c r="FB96" s="308"/>
      <c r="FC96" s="308"/>
      <c r="FD96" s="308"/>
      <c r="FE96" s="308"/>
      <c r="FF96" s="308"/>
      <c r="FG96" s="308"/>
      <c r="FH96" s="308"/>
      <c r="FI96" s="308"/>
      <c r="FJ96" s="308"/>
      <c r="FK96" s="308"/>
      <c r="FL96" s="308"/>
      <c r="FM96" s="308"/>
      <c r="FN96" s="308"/>
      <c r="FO96" s="308"/>
      <c r="FP96" s="308"/>
      <c r="FQ96" s="308"/>
      <c r="FR96" s="308"/>
      <c r="FS96" s="308"/>
      <c r="FT96" s="308"/>
      <c r="FU96" s="308"/>
      <c r="FV96" s="308"/>
      <c r="FW96" s="308"/>
      <c r="FX96" s="308"/>
      <c r="FY96" s="308"/>
      <c r="FZ96" s="308"/>
      <c r="GA96" s="308"/>
      <c r="GB96" s="308"/>
      <c r="GC96" s="308"/>
      <c r="GD96" s="308"/>
      <c r="GE96" s="308"/>
      <c r="GF96" s="308"/>
      <c r="GG96" s="308"/>
    </row>
    <row r="97" spans="1:189" s="392" customFormat="1">
      <c r="A97" s="393">
        <v>-4</v>
      </c>
      <c r="B97" s="324" t="s">
        <v>559</v>
      </c>
      <c r="C97" s="394"/>
      <c r="D97" s="412"/>
      <c r="E97" s="344">
        <v>150000</v>
      </c>
      <c r="F97" s="368"/>
      <c r="G97" s="368">
        <v>150000</v>
      </c>
      <c r="H97" s="390"/>
      <c r="I97" s="344">
        <v>0</v>
      </c>
      <c r="J97" s="368"/>
      <c r="K97" s="344">
        <v>0</v>
      </c>
      <c r="L97" s="390"/>
      <c r="M97" s="352">
        <f t="shared" ref="M97" si="27">+M98</f>
        <v>0</v>
      </c>
      <c r="N97" s="368"/>
      <c r="O97" s="352">
        <f>+O98</f>
        <v>0</v>
      </c>
      <c r="P97" s="390"/>
      <c r="Q97" s="344">
        <v>3000</v>
      </c>
      <c r="R97" s="344"/>
      <c r="S97" s="344">
        <v>3000</v>
      </c>
      <c r="T97" s="390"/>
      <c r="U97" s="390"/>
      <c r="V97" s="390"/>
      <c r="W97" s="390"/>
      <c r="X97" s="391"/>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8"/>
      <c r="AU97" s="308"/>
      <c r="AV97" s="308"/>
      <c r="AW97" s="308"/>
      <c r="AX97" s="308"/>
      <c r="AY97" s="308"/>
      <c r="AZ97" s="308"/>
      <c r="BA97" s="308"/>
      <c r="BB97" s="308"/>
      <c r="BC97" s="308"/>
      <c r="BD97" s="308"/>
      <c r="BE97" s="308"/>
      <c r="BF97" s="308"/>
      <c r="BG97" s="308"/>
      <c r="BH97" s="308"/>
      <c r="BI97" s="308"/>
      <c r="BJ97" s="308"/>
      <c r="BK97" s="308"/>
      <c r="BL97" s="308"/>
      <c r="BM97" s="308"/>
      <c r="BN97" s="308"/>
      <c r="BO97" s="308"/>
      <c r="BP97" s="308"/>
      <c r="BQ97" s="308"/>
      <c r="BR97" s="308"/>
      <c r="BS97" s="308"/>
      <c r="BT97" s="308"/>
      <c r="BU97" s="308"/>
      <c r="BV97" s="308"/>
      <c r="BW97" s="308"/>
      <c r="BX97" s="308"/>
      <c r="BY97" s="308"/>
      <c r="BZ97" s="308"/>
      <c r="CA97" s="308"/>
      <c r="CB97" s="308"/>
      <c r="CC97" s="308"/>
      <c r="CD97" s="308"/>
      <c r="CE97" s="308"/>
      <c r="CF97" s="308"/>
      <c r="CG97" s="308"/>
      <c r="CH97" s="308"/>
      <c r="CI97" s="308"/>
      <c r="CJ97" s="308"/>
      <c r="CK97" s="308"/>
      <c r="CL97" s="308"/>
      <c r="CM97" s="308"/>
      <c r="CN97" s="308"/>
      <c r="CO97" s="308"/>
      <c r="CP97" s="308"/>
      <c r="CQ97" s="308"/>
      <c r="CR97" s="308"/>
      <c r="CS97" s="308"/>
      <c r="CT97" s="308"/>
      <c r="CU97" s="308"/>
      <c r="CV97" s="308"/>
      <c r="CW97" s="308"/>
      <c r="CX97" s="308"/>
      <c r="CY97" s="308"/>
      <c r="CZ97" s="308"/>
      <c r="DA97" s="308"/>
      <c r="DB97" s="308"/>
      <c r="DC97" s="308"/>
      <c r="DD97" s="308"/>
      <c r="DE97" s="308"/>
      <c r="DF97" s="308"/>
      <c r="DG97" s="308"/>
      <c r="DH97" s="308"/>
      <c r="DI97" s="308"/>
      <c r="DJ97" s="308"/>
      <c r="DK97" s="308"/>
      <c r="DL97" s="308"/>
      <c r="DM97" s="308"/>
      <c r="DN97" s="308"/>
      <c r="DO97" s="308"/>
      <c r="DP97" s="308"/>
      <c r="DQ97" s="308"/>
      <c r="DR97" s="308"/>
      <c r="DS97" s="308"/>
      <c r="DT97" s="308"/>
      <c r="DU97" s="308"/>
      <c r="DV97" s="308"/>
      <c r="DW97" s="308"/>
      <c r="DX97" s="308"/>
      <c r="DY97" s="308"/>
      <c r="DZ97" s="308"/>
      <c r="EA97" s="308"/>
      <c r="EB97" s="308"/>
      <c r="EC97" s="308"/>
      <c r="ED97" s="308"/>
      <c r="EE97" s="308"/>
      <c r="EF97" s="308"/>
      <c r="EG97" s="308"/>
      <c r="EH97" s="308"/>
      <c r="EI97" s="308"/>
      <c r="EJ97" s="308"/>
      <c r="EK97" s="308"/>
      <c r="EL97" s="308"/>
      <c r="EM97" s="308"/>
      <c r="EN97" s="308"/>
      <c r="EO97" s="308"/>
      <c r="EP97" s="308"/>
      <c r="EQ97" s="308"/>
      <c r="ER97" s="308"/>
      <c r="ES97" s="308"/>
      <c r="ET97" s="308"/>
      <c r="EU97" s="308"/>
      <c r="EV97" s="308"/>
      <c r="EW97" s="308"/>
      <c r="EX97" s="308"/>
      <c r="EY97" s="308"/>
      <c r="EZ97" s="308"/>
      <c r="FA97" s="308"/>
      <c r="FB97" s="308"/>
      <c r="FC97" s="308"/>
      <c r="FD97" s="308"/>
      <c r="FE97" s="308"/>
      <c r="FF97" s="308"/>
      <c r="FG97" s="308"/>
      <c r="FH97" s="308"/>
      <c r="FI97" s="308"/>
      <c r="FJ97" s="308"/>
      <c r="FK97" s="308"/>
      <c r="FL97" s="308"/>
      <c r="FM97" s="308"/>
      <c r="FN97" s="308"/>
      <c r="FO97" s="308"/>
      <c r="FP97" s="308"/>
      <c r="FQ97" s="308"/>
      <c r="FR97" s="308"/>
      <c r="FS97" s="308"/>
      <c r="FT97" s="308"/>
      <c r="FU97" s="308"/>
      <c r="FV97" s="308"/>
      <c r="FW97" s="308"/>
      <c r="FX97" s="308"/>
      <c r="FY97" s="308"/>
      <c r="FZ97" s="308"/>
      <c r="GA97" s="308"/>
      <c r="GB97" s="308"/>
      <c r="GC97" s="308"/>
      <c r="GD97" s="308"/>
      <c r="GE97" s="308"/>
      <c r="GF97" s="308"/>
      <c r="GG97" s="308"/>
    </row>
    <row r="98" spans="1:189" s="392" customFormat="1">
      <c r="A98" s="387" t="s">
        <v>485</v>
      </c>
      <c r="B98" s="396" t="s">
        <v>522</v>
      </c>
      <c r="C98" s="394"/>
      <c r="D98" s="325"/>
      <c r="E98" s="322">
        <v>150000</v>
      </c>
      <c r="F98" s="368"/>
      <c r="G98" s="368">
        <v>150000</v>
      </c>
      <c r="H98" s="390"/>
      <c r="I98" s="322">
        <v>0</v>
      </c>
      <c r="J98" s="368"/>
      <c r="K98" s="322">
        <v>0</v>
      </c>
      <c r="L98" s="390"/>
      <c r="M98" s="352">
        <f t="shared" ref="M98" si="28">+SUM(M99:M99)</f>
        <v>0</v>
      </c>
      <c r="N98" s="368"/>
      <c r="O98" s="352">
        <f>+SUM(O99:O99)</f>
        <v>0</v>
      </c>
      <c r="P98" s="390"/>
      <c r="Q98" s="322">
        <v>3000</v>
      </c>
      <c r="R98" s="322"/>
      <c r="S98" s="322">
        <v>3000</v>
      </c>
      <c r="T98" s="390"/>
      <c r="U98" s="390"/>
      <c r="V98" s="390"/>
      <c r="W98" s="390"/>
      <c r="X98" s="391"/>
      <c r="Y98" s="308"/>
      <c r="Z98" s="308"/>
      <c r="AA98" s="308"/>
      <c r="AB98" s="308"/>
      <c r="AC98" s="308"/>
      <c r="AD98" s="308"/>
      <c r="AE98" s="308"/>
      <c r="AF98" s="308"/>
      <c r="AG98" s="308"/>
      <c r="AH98" s="308"/>
      <c r="AI98" s="308"/>
      <c r="AJ98" s="308"/>
      <c r="AK98" s="308"/>
      <c r="AL98" s="308"/>
      <c r="AM98" s="308"/>
      <c r="AN98" s="308"/>
      <c r="AO98" s="308"/>
      <c r="AP98" s="308"/>
      <c r="AQ98" s="308"/>
      <c r="AR98" s="308"/>
      <c r="AS98" s="308"/>
      <c r="AT98" s="308"/>
      <c r="AU98" s="308"/>
      <c r="AV98" s="308"/>
      <c r="AW98" s="308"/>
      <c r="AX98" s="308"/>
      <c r="AY98" s="308"/>
      <c r="AZ98" s="308"/>
      <c r="BA98" s="308"/>
      <c r="BB98" s="308"/>
      <c r="BC98" s="308"/>
      <c r="BD98" s="308"/>
      <c r="BE98" s="308"/>
      <c r="BF98" s="308"/>
      <c r="BG98" s="308"/>
      <c r="BH98" s="308"/>
      <c r="BI98" s="308"/>
      <c r="BJ98" s="308"/>
      <c r="BK98" s="308"/>
      <c r="BL98" s="308"/>
      <c r="BM98" s="308"/>
      <c r="BN98" s="308"/>
      <c r="BO98" s="308"/>
      <c r="BP98" s="308"/>
      <c r="BQ98" s="308"/>
      <c r="BR98" s="308"/>
      <c r="BS98" s="308"/>
      <c r="BT98" s="308"/>
      <c r="BU98" s="308"/>
      <c r="BV98" s="308"/>
      <c r="BW98" s="308"/>
      <c r="BX98" s="308"/>
      <c r="BY98" s="308"/>
      <c r="BZ98" s="308"/>
      <c r="CA98" s="308"/>
      <c r="CB98" s="308"/>
      <c r="CC98" s="308"/>
      <c r="CD98" s="308"/>
      <c r="CE98" s="308"/>
      <c r="CF98" s="308"/>
      <c r="CG98" s="308"/>
      <c r="CH98" s="308"/>
      <c r="CI98" s="308"/>
      <c r="CJ98" s="308"/>
      <c r="CK98" s="308"/>
      <c r="CL98" s="308"/>
      <c r="CM98" s="308"/>
      <c r="CN98" s="308"/>
      <c r="CO98" s="308"/>
      <c r="CP98" s="308"/>
      <c r="CQ98" s="308"/>
      <c r="CR98" s="308"/>
      <c r="CS98" s="308"/>
      <c r="CT98" s="308"/>
      <c r="CU98" s="308"/>
      <c r="CV98" s="308"/>
      <c r="CW98" s="308"/>
      <c r="CX98" s="308"/>
      <c r="CY98" s="308"/>
      <c r="CZ98" s="308"/>
      <c r="DA98" s="308"/>
      <c r="DB98" s="308"/>
      <c r="DC98" s="308"/>
      <c r="DD98" s="308"/>
      <c r="DE98" s="308"/>
      <c r="DF98" s="308"/>
      <c r="DG98" s="308"/>
      <c r="DH98" s="308"/>
      <c r="DI98" s="308"/>
      <c r="DJ98" s="308"/>
      <c r="DK98" s="308"/>
      <c r="DL98" s="308"/>
      <c r="DM98" s="308"/>
      <c r="DN98" s="308"/>
      <c r="DO98" s="308"/>
      <c r="DP98" s="308"/>
      <c r="DQ98" s="308"/>
      <c r="DR98" s="308"/>
      <c r="DS98" s="308"/>
      <c r="DT98" s="308"/>
      <c r="DU98" s="308"/>
      <c r="DV98" s="308"/>
      <c r="DW98" s="308"/>
      <c r="DX98" s="308"/>
      <c r="DY98" s="308"/>
      <c r="DZ98" s="308"/>
      <c r="EA98" s="308"/>
      <c r="EB98" s="308"/>
      <c r="EC98" s="308"/>
      <c r="ED98" s="308"/>
      <c r="EE98" s="308"/>
      <c r="EF98" s="308"/>
      <c r="EG98" s="308"/>
      <c r="EH98" s="308"/>
      <c r="EI98" s="308"/>
      <c r="EJ98" s="308"/>
      <c r="EK98" s="308"/>
      <c r="EL98" s="308"/>
      <c r="EM98" s="308"/>
      <c r="EN98" s="308"/>
      <c r="EO98" s="308"/>
      <c r="EP98" s="308"/>
      <c r="EQ98" s="308"/>
      <c r="ER98" s="308"/>
      <c r="ES98" s="308"/>
      <c r="ET98" s="308"/>
      <c r="EU98" s="308"/>
      <c r="EV98" s="308"/>
      <c r="EW98" s="308"/>
      <c r="EX98" s="308"/>
      <c r="EY98" s="308"/>
      <c r="EZ98" s="308"/>
      <c r="FA98" s="308"/>
      <c r="FB98" s="308"/>
      <c r="FC98" s="308"/>
      <c r="FD98" s="308"/>
      <c r="FE98" s="308"/>
      <c r="FF98" s="308"/>
      <c r="FG98" s="308"/>
      <c r="FH98" s="308"/>
      <c r="FI98" s="308"/>
      <c r="FJ98" s="308"/>
      <c r="FK98" s="308"/>
      <c r="FL98" s="308"/>
      <c r="FM98" s="308"/>
      <c r="FN98" s="308"/>
      <c r="FO98" s="308"/>
      <c r="FP98" s="308"/>
      <c r="FQ98" s="308"/>
      <c r="FR98" s="308"/>
      <c r="FS98" s="308"/>
      <c r="FT98" s="308"/>
      <c r="FU98" s="308"/>
      <c r="FV98" s="308"/>
      <c r="FW98" s="308"/>
      <c r="FX98" s="308"/>
      <c r="FY98" s="308"/>
      <c r="FZ98" s="308"/>
      <c r="GA98" s="308"/>
      <c r="GB98" s="308"/>
      <c r="GC98" s="308"/>
      <c r="GD98" s="308"/>
      <c r="GE98" s="308"/>
      <c r="GF98" s="308"/>
      <c r="GG98" s="308"/>
    </row>
    <row r="99" spans="1:189" s="392" customFormat="1" ht="30">
      <c r="A99" s="397">
        <v>1</v>
      </c>
      <c r="B99" s="398" t="s">
        <v>616</v>
      </c>
      <c r="C99" s="399" t="s">
        <v>457</v>
      </c>
      <c r="D99" s="325"/>
      <c r="E99" s="322">
        <v>150000</v>
      </c>
      <c r="F99" s="368"/>
      <c r="G99" s="368">
        <v>150000</v>
      </c>
      <c r="H99" s="390"/>
      <c r="I99" s="322"/>
      <c r="J99" s="368"/>
      <c r="K99" s="322"/>
      <c r="L99" s="390"/>
      <c r="M99" s="356"/>
      <c r="N99" s="368"/>
      <c r="O99" s="356"/>
      <c r="P99" s="390"/>
      <c r="Q99" s="322">
        <v>3000</v>
      </c>
      <c r="R99" s="322"/>
      <c r="S99" s="322">
        <v>3000</v>
      </c>
      <c r="T99" s="390"/>
      <c r="U99" s="390"/>
      <c r="V99" s="390"/>
      <c r="W99" s="390"/>
      <c r="X99" s="391"/>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8"/>
      <c r="AY99" s="308"/>
      <c r="AZ99" s="308"/>
      <c r="BA99" s="308"/>
      <c r="BB99" s="308"/>
      <c r="BC99" s="308"/>
      <c r="BD99" s="308"/>
      <c r="BE99" s="308"/>
      <c r="BF99" s="308"/>
      <c r="BG99" s="308"/>
      <c r="BH99" s="308"/>
      <c r="BI99" s="308"/>
      <c r="BJ99" s="308"/>
      <c r="BK99" s="308"/>
      <c r="BL99" s="308"/>
      <c r="BM99" s="308"/>
      <c r="BN99" s="308"/>
      <c r="BO99" s="308"/>
      <c r="BP99" s="308"/>
      <c r="BQ99" s="308"/>
      <c r="BR99" s="308"/>
      <c r="BS99" s="308"/>
      <c r="BT99" s="308"/>
      <c r="BU99" s="308"/>
      <c r="BV99" s="308"/>
      <c r="BW99" s="308"/>
      <c r="BX99" s="308"/>
      <c r="BY99" s="308"/>
      <c r="BZ99" s="308"/>
      <c r="CA99" s="308"/>
      <c r="CB99" s="308"/>
      <c r="CC99" s="308"/>
      <c r="CD99" s="308"/>
      <c r="CE99" s="308"/>
      <c r="CF99" s="308"/>
      <c r="CG99" s="308"/>
      <c r="CH99" s="308"/>
      <c r="CI99" s="308"/>
      <c r="CJ99" s="308"/>
      <c r="CK99" s="308"/>
      <c r="CL99" s="308"/>
      <c r="CM99" s="308"/>
      <c r="CN99" s="308"/>
      <c r="CO99" s="308"/>
      <c r="CP99" s="308"/>
      <c r="CQ99" s="308"/>
      <c r="CR99" s="308"/>
      <c r="CS99" s="308"/>
      <c r="CT99" s="308"/>
      <c r="CU99" s="308"/>
      <c r="CV99" s="308"/>
      <c r="CW99" s="308"/>
      <c r="CX99" s="308"/>
      <c r="CY99" s="308"/>
      <c r="CZ99" s="308"/>
      <c r="DA99" s="308"/>
      <c r="DB99" s="308"/>
      <c r="DC99" s="308"/>
      <c r="DD99" s="308"/>
      <c r="DE99" s="308"/>
      <c r="DF99" s="308"/>
      <c r="DG99" s="308"/>
      <c r="DH99" s="308"/>
      <c r="DI99" s="308"/>
      <c r="DJ99" s="308"/>
      <c r="DK99" s="308"/>
      <c r="DL99" s="308"/>
      <c r="DM99" s="308"/>
      <c r="DN99" s="308"/>
      <c r="DO99" s="308"/>
      <c r="DP99" s="308"/>
      <c r="DQ99" s="308"/>
      <c r="DR99" s="308"/>
      <c r="DS99" s="308"/>
      <c r="DT99" s="308"/>
      <c r="DU99" s="308"/>
      <c r="DV99" s="308"/>
      <c r="DW99" s="308"/>
      <c r="DX99" s="308"/>
      <c r="DY99" s="308"/>
      <c r="DZ99" s="308"/>
      <c r="EA99" s="308"/>
      <c r="EB99" s="308"/>
      <c r="EC99" s="308"/>
      <c r="ED99" s="308"/>
      <c r="EE99" s="308"/>
      <c r="EF99" s="308"/>
      <c r="EG99" s="308"/>
      <c r="EH99" s="308"/>
      <c r="EI99" s="308"/>
      <c r="EJ99" s="308"/>
      <c r="EK99" s="308"/>
      <c r="EL99" s="308"/>
      <c r="EM99" s="308"/>
      <c r="EN99" s="308"/>
      <c r="EO99" s="308"/>
      <c r="EP99" s="308"/>
      <c r="EQ99" s="308"/>
      <c r="ER99" s="308"/>
      <c r="ES99" s="308"/>
      <c r="ET99" s="308"/>
      <c r="EU99" s="308"/>
      <c r="EV99" s="308"/>
      <c r="EW99" s="308"/>
      <c r="EX99" s="308"/>
      <c r="EY99" s="308"/>
      <c r="EZ99" s="308"/>
      <c r="FA99" s="308"/>
      <c r="FB99" s="308"/>
      <c r="FC99" s="308"/>
      <c r="FD99" s="308"/>
      <c r="FE99" s="308"/>
      <c r="FF99" s="308"/>
      <c r="FG99" s="308"/>
      <c r="FH99" s="308"/>
      <c r="FI99" s="308"/>
      <c r="FJ99" s="308"/>
      <c r="FK99" s="308"/>
      <c r="FL99" s="308"/>
      <c r="FM99" s="308"/>
      <c r="FN99" s="308"/>
      <c r="FO99" s="308"/>
      <c r="FP99" s="308"/>
      <c r="FQ99" s="308"/>
      <c r="FR99" s="308"/>
      <c r="FS99" s="308"/>
      <c r="FT99" s="308"/>
      <c r="FU99" s="308"/>
      <c r="FV99" s="308"/>
      <c r="FW99" s="308"/>
      <c r="FX99" s="308"/>
      <c r="FY99" s="308"/>
      <c r="FZ99" s="308"/>
      <c r="GA99" s="308"/>
      <c r="GB99" s="308"/>
      <c r="GC99" s="308"/>
      <c r="GD99" s="308"/>
      <c r="GE99" s="308"/>
      <c r="GF99" s="308"/>
      <c r="GG99" s="308"/>
    </row>
    <row r="100" spans="1:189" s="392" customFormat="1">
      <c r="A100" s="387" t="s">
        <v>617</v>
      </c>
      <c r="B100" s="388" t="s">
        <v>618</v>
      </c>
      <c r="C100" s="389"/>
      <c r="D100" s="401"/>
      <c r="E100" s="344">
        <v>687515</v>
      </c>
      <c r="F100" s="368"/>
      <c r="G100" s="368">
        <v>584388</v>
      </c>
      <c r="H100" s="390"/>
      <c r="I100" s="344">
        <v>34000</v>
      </c>
      <c r="J100" s="368"/>
      <c r="K100" s="344">
        <v>34000</v>
      </c>
      <c r="L100" s="390"/>
      <c r="M100" s="352">
        <f t="shared" ref="M100:M102" si="29">M101</f>
        <v>164534</v>
      </c>
      <c r="N100" s="368"/>
      <c r="O100" s="352">
        <f>O101</f>
        <v>122034</v>
      </c>
      <c r="P100" s="390"/>
      <c r="Q100" s="344">
        <v>79155</v>
      </c>
      <c r="R100" s="344"/>
      <c r="S100" s="344">
        <v>79155</v>
      </c>
      <c r="T100" s="390"/>
      <c r="U100" s="390"/>
      <c r="V100" s="390"/>
      <c r="W100" s="390"/>
      <c r="X100" s="391"/>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8"/>
      <c r="BV100" s="308"/>
      <c r="BW100" s="308"/>
      <c r="BX100" s="308"/>
      <c r="BY100" s="308"/>
      <c r="BZ100" s="308"/>
      <c r="CA100" s="308"/>
      <c r="CB100" s="308"/>
      <c r="CC100" s="308"/>
      <c r="CD100" s="308"/>
      <c r="CE100" s="308"/>
      <c r="CF100" s="308"/>
      <c r="CG100" s="308"/>
      <c r="CH100" s="308"/>
      <c r="CI100" s="308"/>
      <c r="CJ100" s="308"/>
      <c r="CK100" s="308"/>
      <c r="CL100" s="308"/>
      <c r="CM100" s="308"/>
      <c r="CN100" s="308"/>
      <c r="CO100" s="308"/>
      <c r="CP100" s="308"/>
      <c r="CQ100" s="308"/>
      <c r="CR100" s="308"/>
      <c r="CS100" s="308"/>
      <c r="CT100" s="308"/>
      <c r="CU100" s="308"/>
      <c r="CV100" s="308"/>
      <c r="CW100" s="308"/>
      <c r="CX100" s="308"/>
      <c r="CY100" s="308"/>
      <c r="CZ100" s="308"/>
      <c r="DA100" s="308"/>
      <c r="DB100" s="308"/>
      <c r="DC100" s="308"/>
      <c r="DD100" s="308"/>
      <c r="DE100" s="308"/>
      <c r="DF100" s="308"/>
      <c r="DG100" s="308"/>
      <c r="DH100" s="308"/>
      <c r="DI100" s="308"/>
      <c r="DJ100" s="308"/>
      <c r="DK100" s="308"/>
      <c r="DL100" s="308"/>
      <c r="DM100" s="308"/>
      <c r="DN100" s="308"/>
      <c r="DO100" s="308"/>
      <c r="DP100" s="308"/>
      <c r="DQ100" s="308"/>
      <c r="DR100" s="308"/>
      <c r="DS100" s="308"/>
      <c r="DT100" s="308"/>
      <c r="DU100" s="308"/>
      <c r="DV100" s="308"/>
      <c r="DW100" s="308"/>
      <c r="DX100" s="308"/>
      <c r="DY100" s="308"/>
      <c r="DZ100" s="308"/>
      <c r="EA100" s="308"/>
      <c r="EB100" s="308"/>
      <c r="EC100" s="308"/>
      <c r="ED100" s="308"/>
      <c r="EE100" s="308"/>
      <c r="EF100" s="308"/>
      <c r="EG100" s="308"/>
      <c r="EH100" s="308"/>
      <c r="EI100" s="308"/>
      <c r="EJ100" s="308"/>
      <c r="EK100" s="308"/>
      <c r="EL100" s="308"/>
      <c r="EM100" s="308"/>
      <c r="EN100" s="308"/>
      <c r="EO100" s="308"/>
      <c r="EP100" s="308"/>
      <c r="EQ100" s="308"/>
      <c r="ER100" s="308"/>
      <c r="ES100" s="308"/>
      <c r="ET100" s="308"/>
      <c r="EU100" s="308"/>
      <c r="EV100" s="308"/>
      <c r="EW100" s="308"/>
      <c r="EX100" s="308"/>
      <c r="EY100" s="308"/>
      <c r="EZ100" s="308"/>
      <c r="FA100" s="308"/>
      <c r="FB100" s="308"/>
      <c r="FC100" s="308"/>
      <c r="FD100" s="308"/>
      <c r="FE100" s="308"/>
      <c r="FF100" s="308"/>
      <c r="FG100" s="308"/>
      <c r="FH100" s="308"/>
      <c r="FI100" s="308"/>
      <c r="FJ100" s="308"/>
      <c r="FK100" s="308"/>
      <c r="FL100" s="308"/>
      <c r="FM100" s="308"/>
      <c r="FN100" s="308"/>
      <c r="FO100" s="308"/>
      <c r="FP100" s="308"/>
      <c r="FQ100" s="308"/>
      <c r="FR100" s="308"/>
      <c r="FS100" s="308"/>
      <c r="FT100" s="308"/>
      <c r="FU100" s="308"/>
      <c r="FV100" s="308"/>
      <c r="FW100" s="308"/>
      <c r="FX100" s="308"/>
      <c r="FY100" s="308"/>
      <c r="FZ100" s="308"/>
      <c r="GA100" s="308"/>
      <c r="GB100" s="308"/>
      <c r="GC100" s="308"/>
      <c r="GD100" s="308"/>
      <c r="GE100" s="308"/>
      <c r="GF100" s="308"/>
      <c r="GG100" s="308"/>
    </row>
    <row r="101" spans="1:189" s="392" customFormat="1" ht="28.5">
      <c r="A101" s="413">
        <v>-1</v>
      </c>
      <c r="B101" s="396" t="s">
        <v>556</v>
      </c>
      <c r="C101" s="394"/>
      <c r="D101" s="402"/>
      <c r="E101" s="344">
        <v>687515</v>
      </c>
      <c r="F101" s="368"/>
      <c r="G101" s="368">
        <v>584388</v>
      </c>
      <c r="H101" s="390"/>
      <c r="I101" s="344">
        <v>34000</v>
      </c>
      <c r="J101" s="368"/>
      <c r="K101" s="344">
        <v>34000</v>
      </c>
      <c r="L101" s="390"/>
      <c r="M101" s="352">
        <f t="shared" si="29"/>
        <v>164534</v>
      </c>
      <c r="N101" s="368"/>
      <c r="O101" s="352">
        <f>O102</f>
        <v>122034</v>
      </c>
      <c r="P101" s="390"/>
      <c r="Q101" s="344">
        <v>79155</v>
      </c>
      <c r="R101" s="344"/>
      <c r="S101" s="344">
        <v>79155</v>
      </c>
      <c r="T101" s="390"/>
      <c r="U101" s="390"/>
      <c r="V101" s="390"/>
      <c r="W101" s="390"/>
      <c r="X101" s="391"/>
      <c r="Y101" s="308"/>
      <c r="Z101" s="308"/>
      <c r="AA101" s="308"/>
      <c r="AB101" s="308"/>
      <c r="AC101" s="308"/>
      <c r="AD101" s="308"/>
      <c r="AE101" s="308"/>
      <c r="AF101" s="308"/>
      <c r="AG101" s="308"/>
      <c r="AH101" s="308"/>
      <c r="AI101" s="308"/>
      <c r="AJ101" s="308"/>
      <c r="AK101" s="308"/>
      <c r="AL101" s="308"/>
      <c r="AM101" s="308"/>
      <c r="AN101" s="308"/>
      <c r="AO101" s="308"/>
      <c r="AP101" s="308"/>
      <c r="AQ101" s="308"/>
      <c r="AR101" s="308"/>
      <c r="AS101" s="308"/>
      <c r="AT101" s="308"/>
      <c r="AU101" s="308"/>
      <c r="AV101" s="308"/>
      <c r="AW101" s="308"/>
      <c r="AX101" s="308"/>
      <c r="AY101" s="308"/>
      <c r="AZ101" s="308"/>
      <c r="BA101" s="308"/>
      <c r="BB101" s="308"/>
      <c r="BC101" s="308"/>
      <c r="BD101" s="308"/>
      <c r="BE101" s="308"/>
      <c r="BF101" s="308"/>
      <c r="BG101" s="308"/>
      <c r="BH101" s="308"/>
      <c r="BI101" s="308"/>
      <c r="BJ101" s="308"/>
      <c r="BK101" s="308"/>
      <c r="BL101" s="308"/>
      <c r="BM101" s="308"/>
      <c r="BN101" s="308"/>
      <c r="BO101" s="308"/>
      <c r="BP101" s="308"/>
      <c r="BQ101" s="308"/>
      <c r="BR101" s="308"/>
      <c r="BS101" s="308"/>
      <c r="BT101" s="308"/>
      <c r="BU101" s="308"/>
      <c r="BV101" s="308"/>
      <c r="BW101" s="308"/>
      <c r="BX101" s="308"/>
      <c r="BY101" s="308"/>
      <c r="BZ101" s="308"/>
      <c r="CA101" s="308"/>
      <c r="CB101" s="308"/>
      <c r="CC101" s="308"/>
      <c r="CD101" s="308"/>
      <c r="CE101" s="308"/>
      <c r="CF101" s="308"/>
      <c r="CG101" s="308"/>
      <c r="CH101" s="308"/>
      <c r="CI101" s="308"/>
      <c r="CJ101" s="308"/>
      <c r="CK101" s="308"/>
      <c r="CL101" s="308"/>
      <c r="CM101" s="308"/>
      <c r="CN101" s="308"/>
      <c r="CO101" s="308"/>
      <c r="CP101" s="308"/>
      <c r="CQ101" s="308"/>
      <c r="CR101" s="308"/>
      <c r="CS101" s="308"/>
      <c r="CT101" s="308"/>
      <c r="CU101" s="308"/>
      <c r="CV101" s="308"/>
      <c r="CW101" s="308"/>
      <c r="CX101" s="308"/>
      <c r="CY101" s="308"/>
      <c r="CZ101" s="308"/>
      <c r="DA101" s="308"/>
      <c r="DB101" s="308"/>
      <c r="DC101" s="308"/>
      <c r="DD101" s="308"/>
      <c r="DE101" s="308"/>
      <c r="DF101" s="308"/>
      <c r="DG101" s="308"/>
      <c r="DH101" s="308"/>
      <c r="DI101" s="308"/>
      <c r="DJ101" s="308"/>
      <c r="DK101" s="308"/>
      <c r="DL101" s="308"/>
      <c r="DM101" s="308"/>
      <c r="DN101" s="308"/>
      <c r="DO101" s="308"/>
      <c r="DP101" s="308"/>
      <c r="DQ101" s="308"/>
      <c r="DR101" s="308"/>
      <c r="DS101" s="308"/>
      <c r="DT101" s="308"/>
      <c r="DU101" s="308"/>
      <c r="DV101" s="308"/>
      <c r="DW101" s="308"/>
      <c r="DX101" s="308"/>
      <c r="DY101" s="308"/>
      <c r="DZ101" s="308"/>
      <c r="EA101" s="308"/>
      <c r="EB101" s="308"/>
      <c r="EC101" s="308"/>
      <c r="ED101" s="308"/>
      <c r="EE101" s="308"/>
      <c r="EF101" s="308"/>
      <c r="EG101" s="308"/>
      <c r="EH101" s="308"/>
      <c r="EI101" s="308"/>
      <c r="EJ101" s="308"/>
      <c r="EK101" s="308"/>
      <c r="EL101" s="308"/>
      <c r="EM101" s="308"/>
      <c r="EN101" s="308"/>
      <c r="EO101" s="308"/>
      <c r="EP101" s="308"/>
      <c r="EQ101" s="308"/>
      <c r="ER101" s="308"/>
      <c r="ES101" s="308"/>
      <c r="ET101" s="308"/>
      <c r="EU101" s="308"/>
      <c r="EV101" s="308"/>
      <c r="EW101" s="308"/>
      <c r="EX101" s="308"/>
      <c r="EY101" s="308"/>
      <c r="EZ101" s="308"/>
      <c r="FA101" s="308"/>
      <c r="FB101" s="308"/>
      <c r="FC101" s="308"/>
      <c r="FD101" s="308"/>
      <c r="FE101" s="308"/>
      <c r="FF101" s="308"/>
      <c r="FG101" s="308"/>
      <c r="FH101" s="308"/>
      <c r="FI101" s="308"/>
      <c r="FJ101" s="308"/>
      <c r="FK101" s="308"/>
      <c r="FL101" s="308"/>
      <c r="FM101" s="308"/>
      <c r="FN101" s="308"/>
      <c r="FO101" s="308"/>
      <c r="FP101" s="308"/>
      <c r="FQ101" s="308"/>
      <c r="FR101" s="308"/>
      <c r="FS101" s="308"/>
      <c r="FT101" s="308"/>
      <c r="FU101" s="308"/>
      <c r="FV101" s="308"/>
      <c r="FW101" s="308"/>
      <c r="FX101" s="308"/>
      <c r="FY101" s="308"/>
      <c r="FZ101" s="308"/>
      <c r="GA101" s="308"/>
      <c r="GB101" s="308"/>
      <c r="GC101" s="308"/>
      <c r="GD101" s="308"/>
      <c r="GE101" s="308"/>
      <c r="GF101" s="308"/>
      <c r="GG101" s="308"/>
    </row>
    <row r="102" spans="1:189" s="392" customFormat="1">
      <c r="A102" s="387" t="s">
        <v>485</v>
      </c>
      <c r="B102" s="396" t="s">
        <v>522</v>
      </c>
      <c r="C102" s="394"/>
      <c r="D102" s="404"/>
      <c r="E102" s="322">
        <v>687515</v>
      </c>
      <c r="F102" s="368"/>
      <c r="G102" s="368">
        <v>584388</v>
      </c>
      <c r="H102" s="390"/>
      <c r="I102" s="322">
        <v>34000</v>
      </c>
      <c r="J102" s="368"/>
      <c r="K102" s="322">
        <v>34000</v>
      </c>
      <c r="L102" s="390"/>
      <c r="M102" s="352">
        <f t="shared" si="29"/>
        <v>164534</v>
      </c>
      <c r="N102" s="368"/>
      <c r="O102" s="352">
        <f>O103</f>
        <v>122034</v>
      </c>
      <c r="P102" s="390"/>
      <c r="Q102" s="322">
        <v>79155</v>
      </c>
      <c r="R102" s="322"/>
      <c r="S102" s="322">
        <v>79155</v>
      </c>
      <c r="T102" s="390"/>
      <c r="U102" s="390"/>
      <c r="V102" s="390"/>
      <c r="W102" s="390"/>
      <c r="X102" s="391"/>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8"/>
      <c r="AY102" s="308"/>
      <c r="AZ102" s="308"/>
      <c r="BA102" s="308"/>
      <c r="BB102" s="308"/>
      <c r="BC102" s="308"/>
      <c r="BD102" s="308"/>
      <c r="BE102" s="308"/>
      <c r="BF102" s="308"/>
      <c r="BG102" s="308"/>
      <c r="BH102" s="308"/>
      <c r="BI102" s="308"/>
      <c r="BJ102" s="308"/>
      <c r="BK102" s="308"/>
      <c r="BL102" s="308"/>
      <c r="BM102" s="308"/>
      <c r="BN102" s="308"/>
      <c r="BO102" s="308"/>
      <c r="BP102" s="308"/>
      <c r="BQ102" s="308"/>
      <c r="BR102" s="308"/>
      <c r="BS102" s="308"/>
      <c r="BT102" s="308"/>
      <c r="BU102" s="308"/>
      <c r="BV102" s="308"/>
      <c r="BW102" s="308"/>
      <c r="BX102" s="308"/>
      <c r="BY102" s="308"/>
      <c r="BZ102" s="308"/>
      <c r="CA102" s="308"/>
      <c r="CB102" s="308"/>
      <c r="CC102" s="308"/>
      <c r="CD102" s="308"/>
      <c r="CE102" s="308"/>
      <c r="CF102" s="308"/>
      <c r="CG102" s="308"/>
      <c r="CH102" s="308"/>
      <c r="CI102" s="308"/>
      <c r="CJ102" s="308"/>
      <c r="CK102" s="308"/>
      <c r="CL102" s="308"/>
      <c r="CM102" s="308"/>
      <c r="CN102" s="308"/>
      <c r="CO102" s="308"/>
      <c r="CP102" s="308"/>
      <c r="CQ102" s="308"/>
      <c r="CR102" s="308"/>
      <c r="CS102" s="308"/>
      <c r="CT102" s="308"/>
      <c r="CU102" s="308"/>
      <c r="CV102" s="308"/>
      <c r="CW102" s="308"/>
      <c r="CX102" s="308"/>
      <c r="CY102" s="308"/>
      <c r="CZ102" s="308"/>
      <c r="DA102" s="308"/>
      <c r="DB102" s="308"/>
      <c r="DC102" s="308"/>
      <c r="DD102" s="308"/>
      <c r="DE102" s="308"/>
      <c r="DF102" s="308"/>
      <c r="DG102" s="308"/>
      <c r="DH102" s="308"/>
      <c r="DI102" s="308"/>
      <c r="DJ102" s="308"/>
      <c r="DK102" s="308"/>
      <c r="DL102" s="308"/>
      <c r="DM102" s="308"/>
      <c r="DN102" s="308"/>
      <c r="DO102" s="308"/>
      <c r="DP102" s="308"/>
      <c r="DQ102" s="308"/>
      <c r="DR102" s="308"/>
      <c r="DS102" s="308"/>
      <c r="DT102" s="308"/>
      <c r="DU102" s="308"/>
      <c r="DV102" s="308"/>
      <c r="DW102" s="308"/>
      <c r="DX102" s="308"/>
      <c r="DY102" s="308"/>
      <c r="DZ102" s="308"/>
      <c r="EA102" s="308"/>
      <c r="EB102" s="308"/>
      <c r="EC102" s="308"/>
      <c r="ED102" s="308"/>
      <c r="EE102" s="308"/>
      <c r="EF102" s="308"/>
      <c r="EG102" s="308"/>
      <c r="EH102" s="308"/>
      <c r="EI102" s="308"/>
      <c r="EJ102" s="308"/>
      <c r="EK102" s="308"/>
      <c r="EL102" s="308"/>
      <c r="EM102" s="308"/>
      <c r="EN102" s="308"/>
      <c r="EO102" s="308"/>
      <c r="EP102" s="308"/>
      <c r="EQ102" s="308"/>
      <c r="ER102" s="308"/>
      <c r="ES102" s="308"/>
      <c r="ET102" s="308"/>
      <c r="EU102" s="308"/>
      <c r="EV102" s="308"/>
      <c r="EW102" s="308"/>
      <c r="EX102" s="308"/>
      <c r="EY102" s="308"/>
      <c r="EZ102" s="308"/>
      <c r="FA102" s="308"/>
      <c r="FB102" s="308"/>
      <c r="FC102" s="308"/>
      <c r="FD102" s="308"/>
      <c r="FE102" s="308"/>
      <c r="FF102" s="308"/>
      <c r="FG102" s="308"/>
      <c r="FH102" s="308"/>
      <c r="FI102" s="308"/>
      <c r="FJ102" s="308"/>
      <c r="FK102" s="308"/>
      <c r="FL102" s="308"/>
      <c r="FM102" s="308"/>
      <c r="FN102" s="308"/>
      <c r="FO102" s="308"/>
      <c r="FP102" s="308"/>
      <c r="FQ102" s="308"/>
      <c r="FR102" s="308"/>
      <c r="FS102" s="308"/>
      <c r="FT102" s="308"/>
      <c r="FU102" s="308"/>
      <c r="FV102" s="308"/>
      <c r="FW102" s="308"/>
      <c r="FX102" s="308"/>
      <c r="FY102" s="308"/>
      <c r="FZ102" s="308"/>
      <c r="GA102" s="308"/>
      <c r="GB102" s="308"/>
      <c r="GC102" s="308"/>
      <c r="GD102" s="308"/>
      <c r="GE102" s="308"/>
      <c r="GF102" s="308"/>
      <c r="GG102" s="308"/>
    </row>
    <row r="103" spans="1:189" s="392" customFormat="1" ht="60">
      <c r="A103" s="397">
        <v>1</v>
      </c>
      <c r="B103" s="368" t="s">
        <v>619</v>
      </c>
      <c r="C103" s="401" t="s">
        <v>172</v>
      </c>
      <c r="D103" s="404" t="s">
        <v>620</v>
      </c>
      <c r="E103" s="322">
        <v>687515</v>
      </c>
      <c r="F103" s="368"/>
      <c r="G103" s="368">
        <v>584388</v>
      </c>
      <c r="H103" s="390"/>
      <c r="I103" s="322">
        <v>34000</v>
      </c>
      <c r="J103" s="368"/>
      <c r="K103" s="322">
        <v>34000</v>
      </c>
      <c r="L103" s="390"/>
      <c r="M103" s="356">
        <v>164534</v>
      </c>
      <c r="N103" s="368"/>
      <c r="O103" s="356">
        <v>122034</v>
      </c>
      <c r="P103" s="390"/>
      <c r="Q103" s="322">
        <v>79155</v>
      </c>
      <c r="R103" s="322"/>
      <c r="S103" s="322">
        <v>79155</v>
      </c>
      <c r="T103" s="390"/>
      <c r="U103" s="390"/>
      <c r="V103" s="390"/>
      <c r="W103" s="390"/>
      <c r="X103" s="391"/>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8"/>
      <c r="AY103" s="308"/>
      <c r="AZ103" s="308"/>
      <c r="BA103" s="308"/>
      <c r="BB103" s="308"/>
      <c r="BC103" s="308"/>
      <c r="BD103" s="308"/>
      <c r="BE103" s="308"/>
      <c r="BF103" s="308"/>
      <c r="BG103" s="308"/>
      <c r="BH103" s="308"/>
      <c r="BI103" s="308"/>
      <c r="BJ103" s="308"/>
      <c r="BK103" s="308"/>
      <c r="BL103" s="308"/>
      <c r="BM103" s="308"/>
      <c r="BN103" s="308"/>
      <c r="BO103" s="308"/>
      <c r="BP103" s="308"/>
      <c r="BQ103" s="308"/>
      <c r="BR103" s="308"/>
      <c r="BS103" s="308"/>
      <c r="BT103" s="308"/>
      <c r="BU103" s="308"/>
      <c r="BV103" s="308"/>
      <c r="BW103" s="308"/>
      <c r="BX103" s="308"/>
      <c r="BY103" s="308"/>
      <c r="BZ103" s="308"/>
      <c r="CA103" s="308"/>
      <c r="CB103" s="308"/>
      <c r="CC103" s="308"/>
      <c r="CD103" s="308"/>
      <c r="CE103" s="308"/>
      <c r="CF103" s="308"/>
      <c r="CG103" s="308"/>
      <c r="CH103" s="308"/>
      <c r="CI103" s="308"/>
      <c r="CJ103" s="308"/>
      <c r="CK103" s="308"/>
      <c r="CL103" s="308"/>
      <c r="CM103" s="308"/>
      <c r="CN103" s="308"/>
      <c r="CO103" s="308"/>
      <c r="CP103" s="308"/>
      <c r="CQ103" s="308"/>
      <c r="CR103" s="308"/>
      <c r="CS103" s="308"/>
      <c r="CT103" s="308"/>
      <c r="CU103" s="308"/>
      <c r="CV103" s="308"/>
      <c r="CW103" s="308"/>
      <c r="CX103" s="308"/>
      <c r="CY103" s="308"/>
      <c r="CZ103" s="308"/>
      <c r="DA103" s="308"/>
      <c r="DB103" s="308"/>
      <c r="DC103" s="308"/>
      <c r="DD103" s="308"/>
      <c r="DE103" s="308"/>
      <c r="DF103" s="308"/>
      <c r="DG103" s="308"/>
      <c r="DH103" s="308"/>
      <c r="DI103" s="308"/>
      <c r="DJ103" s="308"/>
      <c r="DK103" s="308"/>
      <c r="DL103" s="308"/>
      <c r="DM103" s="308"/>
      <c r="DN103" s="308"/>
      <c r="DO103" s="308"/>
      <c r="DP103" s="308"/>
      <c r="DQ103" s="308"/>
      <c r="DR103" s="308"/>
      <c r="DS103" s="308"/>
      <c r="DT103" s="308"/>
      <c r="DU103" s="308"/>
      <c r="DV103" s="308"/>
      <c r="DW103" s="308"/>
      <c r="DX103" s="308"/>
      <c r="DY103" s="308"/>
      <c r="DZ103" s="308"/>
      <c r="EA103" s="308"/>
      <c r="EB103" s="308"/>
      <c r="EC103" s="308"/>
      <c r="ED103" s="308"/>
      <c r="EE103" s="308"/>
      <c r="EF103" s="308"/>
      <c r="EG103" s="308"/>
      <c r="EH103" s="308"/>
      <c r="EI103" s="308"/>
      <c r="EJ103" s="308"/>
      <c r="EK103" s="308"/>
      <c r="EL103" s="308"/>
      <c r="EM103" s="308"/>
      <c r="EN103" s="308"/>
      <c r="EO103" s="308"/>
      <c r="EP103" s="308"/>
      <c r="EQ103" s="308"/>
      <c r="ER103" s="308"/>
      <c r="ES103" s="308"/>
      <c r="ET103" s="308"/>
      <c r="EU103" s="308"/>
      <c r="EV103" s="308"/>
      <c r="EW103" s="308"/>
      <c r="EX103" s="308"/>
      <c r="EY103" s="308"/>
      <c r="EZ103" s="308"/>
      <c r="FA103" s="308"/>
      <c r="FB103" s="308"/>
      <c r="FC103" s="308"/>
      <c r="FD103" s="308"/>
      <c r="FE103" s="308"/>
      <c r="FF103" s="308"/>
      <c r="FG103" s="308"/>
      <c r="FH103" s="308"/>
      <c r="FI103" s="308"/>
      <c r="FJ103" s="308"/>
      <c r="FK103" s="308"/>
      <c r="FL103" s="308"/>
      <c r="FM103" s="308"/>
      <c r="FN103" s="308"/>
      <c r="FO103" s="308"/>
      <c r="FP103" s="308"/>
      <c r="FQ103" s="308"/>
      <c r="FR103" s="308"/>
      <c r="FS103" s="308"/>
      <c r="FT103" s="308"/>
      <c r="FU103" s="308"/>
      <c r="FV103" s="308"/>
      <c r="FW103" s="308"/>
      <c r="FX103" s="308"/>
      <c r="FY103" s="308"/>
      <c r="FZ103" s="308"/>
      <c r="GA103" s="308"/>
      <c r="GB103" s="308"/>
      <c r="GC103" s="308"/>
      <c r="GD103" s="308"/>
      <c r="GE103" s="308"/>
      <c r="GF103" s="308"/>
      <c r="GG103" s="308"/>
    </row>
    <row r="104" spans="1:189" s="392" customFormat="1">
      <c r="A104" s="413" t="s">
        <v>621</v>
      </c>
      <c r="B104" s="324" t="s">
        <v>622</v>
      </c>
      <c r="C104" s="325"/>
      <c r="D104" s="409"/>
      <c r="E104" s="322">
        <v>4941182.2390000001</v>
      </c>
      <c r="F104" s="368"/>
      <c r="G104" s="368">
        <v>3765000</v>
      </c>
      <c r="H104" s="390"/>
      <c r="I104" s="322">
        <v>105500</v>
      </c>
      <c r="J104" s="368"/>
      <c r="K104" s="322">
        <v>105500</v>
      </c>
      <c r="L104" s="390"/>
      <c r="M104" s="352">
        <f t="shared" ref="M104" si="30">+M105+M111+M120+M116</f>
        <v>1672308.725046</v>
      </c>
      <c r="N104" s="368"/>
      <c r="O104" s="352">
        <f>+O105+O111+O120+O116</f>
        <v>810578.13670699997</v>
      </c>
      <c r="P104" s="390"/>
      <c r="Q104" s="322">
        <v>103060.47750000001</v>
      </c>
      <c r="R104" s="322"/>
      <c r="S104" s="322">
        <v>103060.47750000001</v>
      </c>
      <c r="T104" s="390"/>
      <c r="U104" s="390"/>
      <c r="V104" s="390"/>
      <c r="W104" s="390"/>
      <c r="X104" s="391"/>
      <c r="Y104" s="308"/>
      <c r="Z104" s="308"/>
      <c r="AA104" s="308"/>
      <c r="AB104" s="308"/>
      <c r="AC104" s="308"/>
      <c r="AD104" s="308"/>
      <c r="AE104" s="308"/>
      <c r="AF104" s="308"/>
      <c r="AG104" s="308"/>
      <c r="AH104" s="308"/>
      <c r="AI104" s="308"/>
      <c r="AJ104" s="308"/>
      <c r="AK104" s="308"/>
      <c r="AL104" s="308"/>
      <c r="AM104" s="308"/>
      <c r="AN104" s="308"/>
      <c r="AO104" s="308"/>
      <c r="AP104" s="308"/>
      <c r="AQ104" s="308"/>
      <c r="AR104" s="308"/>
      <c r="AS104" s="308"/>
      <c r="AT104" s="308"/>
      <c r="AU104" s="308"/>
      <c r="AV104" s="308"/>
      <c r="AW104" s="308"/>
      <c r="AX104" s="308"/>
      <c r="AY104" s="308"/>
      <c r="AZ104" s="308"/>
      <c r="BA104" s="308"/>
      <c r="BB104" s="308"/>
      <c r="BC104" s="308"/>
      <c r="BD104" s="308"/>
      <c r="BE104" s="308"/>
      <c r="BF104" s="308"/>
      <c r="BG104" s="308"/>
      <c r="BH104" s="308"/>
      <c r="BI104" s="308"/>
      <c r="BJ104" s="308"/>
      <c r="BK104" s="308"/>
      <c r="BL104" s="308"/>
      <c r="BM104" s="308"/>
      <c r="BN104" s="308"/>
      <c r="BO104" s="308"/>
      <c r="BP104" s="308"/>
      <c r="BQ104" s="308"/>
      <c r="BR104" s="308"/>
      <c r="BS104" s="308"/>
      <c r="BT104" s="308"/>
      <c r="BU104" s="308"/>
      <c r="BV104" s="308"/>
      <c r="BW104" s="308"/>
      <c r="BX104" s="308"/>
      <c r="BY104" s="308"/>
      <c r="BZ104" s="308"/>
      <c r="CA104" s="308"/>
      <c r="CB104" s="308"/>
      <c r="CC104" s="308"/>
      <c r="CD104" s="308"/>
      <c r="CE104" s="308"/>
      <c r="CF104" s="308"/>
      <c r="CG104" s="308"/>
      <c r="CH104" s="308"/>
      <c r="CI104" s="308"/>
      <c r="CJ104" s="308"/>
      <c r="CK104" s="308"/>
      <c r="CL104" s="308"/>
      <c r="CM104" s="308"/>
      <c r="CN104" s="308"/>
      <c r="CO104" s="308"/>
      <c r="CP104" s="308"/>
      <c r="CQ104" s="308"/>
      <c r="CR104" s="308"/>
      <c r="CS104" s="308"/>
      <c r="CT104" s="308"/>
      <c r="CU104" s="308"/>
      <c r="CV104" s="308"/>
      <c r="CW104" s="308"/>
      <c r="CX104" s="308"/>
      <c r="CY104" s="308"/>
      <c r="CZ104" s="308"/>
      <c r="DA104" s="308"/>
      <c r="DB104" s="308"/>
      <c r="DC104" s="308"/>
      <c r="DD104" s="308"/>
      <c r="DE104" s="308"/>
      <c r="DF104" s="308"/>
      <c r="DG104" s="308"/>
      <c r="DH104" s="308"/>
      <c r="DI104" s="308"/>
      <c r="DJ104" s="308"/>
      <c r="DK104" s="308"/>
      <c r="DL104" s="308"/>
      <c r="DM104" s="308"/>
      <c r="DN104" s="308"/>
      <c r="DO104" s="308"/>
      <c r="DP104" s="308"/>
      <c r="DQ104" s="308"/>
      <c r="DR104" s="308"/>
      <c r="DS104" s="308"/>
      <c r="DT104" s="308"/>
      <c r="DU104" s="308"/>
      <c r="DV104" s="308"/>
      <c r="DW104" s="308"/>
      <c r="DX104" s="308"/>
      <c r="DY104" s="308"/>
      <c r="DZ104" s="308"/>
      <c r="EA104" s="308"/>
      <c r="EB104" s="308"/>
      <c r="EC104" s="308"/>
      <c r="ED104" s="308"/>
      <c r="EE104" s="308"/>
      <c r="EF104" s="308"/>
      <c r="EG104" s="308"/>
      <c r="EH104" s="308"/>
      <c r="EI104" s="308"/>
      <c r="EJ104" s="308"/>
      <c r="EK104" s="308"/>
      <c r="EL104" s="308"/>
      <c r="EM104" s="308"/>
      <c r="EN104" s="308"/>
      <c r="EO104" s="308"/>
      <c r="EP104" s="308"/>
      <c r="EQ104" s="308"/>
      <c r="ER104" s="308"/>
      <c r="ES104" s="308"/>
      <c r="ET104" s="308"/>
      <c r="EU104" s="308"/>
      <c r="EV104" s="308"/>
      <c r="EW104" s="308"/>
      <c r="EX104" s="308"/>
      <c r="EY104" s="308"/>
      <c r="EZ104" s="308"/>
      <c r="FA104" s="308"/>
      <c r="FB104" s="308"/>
      <c r="FC104" s="308"/>
      <c r="FD104" s="308"/>
      <c r="FE104" s="308"/>
      <c r="FF104" s="308"/>
      <c r="FG104" s="308"/>
      <c r="FH104" s="308"/>
      <c r="FI104" s="308"/>
      <c r="FJ104" s="308"/>
      <c r="FK104" s="308"/>
      <c r="FL104" s="308"/>
      <c r="FM104" s="308"/>
      <c r="FN104" s="308"/>
      <c r="FO104" s="308"/>
      <c r="FP104" s="308"/>
      <c r="FQ104" s="308"/>
      <c r="FR104" s="308"/>
      <c r="FS104" s="308"/>
      <c r="FT104" s="308"/>
      <c r="FU104" s="308"/>
      <c r="FV104" s="308"/>
      <c r="FW104" s="308"/>
      <c r="FX104" s="308"/>
      <c r="FY104" s="308"/>
      <c r="FZ104" s="308"/>
      <c r="GA104" s="308"/>
      <c r="GB104" s="308"/>
      <c r="GC104" s="308"/>
      <c r="GD104" s="308"/>
      <c r="GE104" s="308"/>
      <c r="GF104" s="308"/>
      <c r="GG104" s="308"/>
    </row>
    <row r="105" spans="1:189" s="392" customFormat="1" ht="28.5">
      <c r="A105" s="413">
        <v>-1</v>
      </c>
      <c r="B105" s="324" t="s">
        <v>547</v>
      </c>
      <c r="C105" s="325"/>
      <c r="D105" s="401"/>
      <c r="E105" s="344">
        <v>797792</v>
      </c>
      <c r="F105" s="368"/>
      <c r="G105" s="368">
        <v>385000</v>
      </c>
      <c r="H105" s="390"/>
      <c r="I105" s="344">
        <v>27000</v>
      </c>
      <c r="J105" s="368"/>
      <c r="K105" s="344">
        <v>27000</v>
      </c>
      <c r="L105" s="390"/>
      <c r="M105" s="352">
        <f t="shared" ref="M105" si="31">+M106</f>
        <v>646460.29659999989</v>
      </c>
      <c r="N105" s="368"/>
      <c r="O105" s="352">
        <f>+O106</f>
        <v>337665.80859999999</v>
      </c>
      <c r="P105" s="390"/>
      <c r="Q105" s="344">
        <v>21544.9614</v>
      </c>
      <c r="R105" s="344"/>
      <c r="S105" s="344">
        <v>21544.9614</v>
      </c>
      <c r="T105" s="390"/>
      <c r="U105" s="390"/>
      <c r="V105" s="390"/>
      <c r="W105" s="390"/>
      <c r="X105" s="391"/>
      <c r="Y105" s="308"/>
      <c r="Z105" s="308"/>
      <c r="AA105" s="308"/>
      <c r="AB105" s="308"/>
      <c r="AC105" s="308"/>
      <c r="AD105" s="308"/>
      <c r="AE105" s="308"/>
      <c r="AF105" s="308"/>
      <c r="AG105" s="308"/>
      <c r="AH105" s="308"/>
      <c r="AI105" s="308"/>
      <c r="AJ105" s="308"/>
      <c r="AK105" s="308"/>
      <c r="AL105" s="308"/>
      <c r="AM105" s="308"/>
      <c r="AN105" s="308"/>
      <c r="AO105" s="308"/>
      <c r="AP105" s="308"/>
      <c r="AQ105" s="308"/>
      <c r="AR105" s="308"/>
      <c r="AS105" s="308"/>
      <c r="AT105" s="308"/>
      <c r="AU105" s="308"/>
      <c r="AV105" s="308"/>
      <c r="AW105" s="308"/>
      <c r="AX105" s="308"/>
      <c r="AY105" s="308"/>
      <c r="AZ105" s="308"/>
      <c r="BA105" s="308"/>
      <c r="BB105" s="308"/>
      <c r="BC105" s="308"/>
      <c r="BD105" s="308"/>
      <c r="BE105" s="308"/>
      <c r="BF105" s="308"/>
      <c r="BG105" s="308"/>
      <c r="BH105" s="308"/>
      <c r="BI105" s="308"/>
      <c r="BJ105" s="308"/>
      <c r="BK105" s="308"/>
      <c r="BL105" s="308"/>
      <c r="BM105" s="308"/>
      <c r="BN105" s="308"/>
      <c r="BO105" s="308"/>
      <c r="BP105" s="308"/>
      <c r="BQ105" s="308"/>
      <c r="BR105" s="308"/>
      <c r="BS105" s="308"/>
      <c r="BT105" s="308"/>
      <c r="BU105" s="308"/>
      <c r="BV105" s="308"/>
      <c r="BW105" s="308"/>
      <c r="BX105" s="308"/>
      <c r="BY105" s="308"/>
      <c r="BZ105" s="308"/>
      <c r="CA105" s="308"/>
      <c r="CB105" s="308"/>
      <c r="CC105" s="308"/>
      <c r="CD105" s="308"/>
      <c r="CE105" s="308"/>
      <c r="CF105" s="308"/>
      <c r="CG105" s="308"/>
      <c r="CH105" s="308"/>
      <c r="CI105" s="308"/>
      <c r="CJ105" s="308"/>
      <c r="CK105" s="308"/>
      <c r="CL105" s="308"/>
      <c r="CM105" s="308"/>
      <c r="CN105" s="308"/>
      <c r="CO105" s="308"/>
      <c r="CP105" s="308"/>
      <c r="CQ105" s="308"/>
      <c r="CR105" s="308"/>
      <c r="CS105" s="308"/>
      <c r="CT105" s="308"/>
      <c r="CU105" s="308"/>
      <c r="CV105" s="308"/>
      <c r="CW105" s="308"/>
      <c r="CX105" s="308"/>
      <c r="CY105" s="308"/>
      <c r="CZ105" s="308"/>
      <c r="DA105" s="308"/>
      <c r="DB105" s="308"/>
      <c r="DC105" s="308"/>
      <c r="DD105" s="308"/>
      <c r="DE105" s="308"/>
      <c r="DF105" s="308"/>
      <c r="DG105" s="308"/>
      <c r="DH105" s="308"/>
      <c r="DI105" s="308"/>
      <c r="DJ105" s="308"/>
      <c r="DK105" s="308"/>
      <c r="DL105" s="308"/>
      <c r="DM105" s="308"/>
      <c r="DN105" s="308"/>
      <c r="DO105" s="308"/>
      <c r="DP105" s="308"/>
      <c r="DQ105" s="308"/>
      <c r="DR105" s="308"/>
      <c r="DS105" s="308"/>
      <c r="DT105" s="308"/>
      <c r="DU105" s="308"/>
      <c r="DV105" s="308"/>
      <c r="DW105" s="308"/>
      <c r="DX105" s="308"/>
      <c r="DY105" s="308"/>
      <c r="DZ105" s="308"/>
      <c r="EA105" s="308"/>
      <c r="EB105" s="308"/>
      <c r="EC105" s="308"/>
      <c r="ED105" s="308"/>
      <c r="EE105" s="308"/>
      <c r="EF105" s="308"/>
      <c r="EG105" s="308"/>
      <c r="EH105" s="308"/>
      <c r="EI105" s="308"/>
      <c r="EJ105" s="308"/>
      <c r="EK105" s="308"/>
      <c r="EL105" s="308"/>
      <c r="EM105" s="308"/>
      <c r="EN105" s="308"/>
      <c r="EO105" s="308"/>
      <c r="EP105" s="308"/>
      <c r="EQ105" s="308"/>
      <c r="ER105" s="308"/>
      <c r="ES105" s="308"/>
      <c r="ET105" s="308"/>
      <c r="EU105" s="308"/>
      <c r="EV105" s="308"/>
      <c r="EW105" s="308"/>
      <c r="EX105" s="308"/>
      <c r="EY105" s="308"/>
      <c r="EZ105" s="308"/>
      <c r="FA105" s="308"/>
      <c r="FB105" s="308"/>
      <c r="FC105" s="308"/>
      <c r="FD105" s="308"/>
      <c r="FE105" s="308"/>
      <c r="FF105" s="308"/>
      <c r="FG105" s="308"/>
      <c r="FH105" s="308"/>
      <c r="FI105" s="308"/>
      <c r="FJ105" s="308"/>
      <c r="FK105" s="308"/>
      <c r="FL105" s="308"/>
      <c r="FM105" s="308"/>
      <c r="FN105" s="308"/>
      <c r="FO105" s="308"/>
      <c r="FP105" s="308"/>
      <c r="FQ105" s="308"/>
      <c r="FR105" s="308"/>
      <c r="FS105" s="308"/>
      <c r="FT105" s="308"/>
      <c r="FU105" s="308"/>
      <c r="FV105" s="308"/>
      <c r="FW105" s="308"/>
      <c r="FX105" s="308"/>
      <c r="FY105" s="308"/>
      <c r="FZ105" s="308"/>
      <c r="GA105" s="308"/>
      <c r="GB105" s="308"/>
      <c r="GC105" s="308"/>
      <c r="GD105" s="308"/>
      <c r="GE105" s="308"/>
      <c r="GF105" s="308"/>
      <c r="GG105" s="308"/>
    </row>
    <row r="106" spans="1:189" s="392" customFormat="1">
      <c r="A106" s="413" t="s">
        <v>485</v>
      </c>
      <c r="B106" s="324" t="s">
        <v>522</v>
      </c>
      <c r="C106" s="325"/>
      <c r="D106" s="414"/>
      <c r="E106" s="322">
        <v>797792</v>
      </c>
      <c r="F106" s="368"/>
      <c r="G106" s="368">
        <v>385000</v>
      </c>
      <c r="H106" s="390"/>
      <c r="I106" s="322">
        <v>27000</v>
      </c>
      <c r="J106" s="368"/>
      <c r="K106" s="322">
        <v>27000</v>
      </c>
      <c r="L106" s="390"/>
      <c r="M106" s="352">
        <f t="shared" ref="M106" si="32">+SUM(M107:M110)</f>
        <v>646460.29659999989</v>
      </c>
      <c r="N106" s="368"/>
      <c r="O106" s="352">
        <f>+SUM(O107:O110)</f>
        <v>337665.80859999999</v>
      </c>
      <c r="P106" s="390"/>
      <c r="Q106" s="322">
        <v>21544.9614</v>
      </c>
      <c r="R106" s="322"/>
      <c r="S106" s="322">
        <v>21544.9614</v>
      </c>
      <c r="T106" s="390"/>
      <c r="U106" s="390"/>
      <c r="V106" s="390"/>
      <c r="W106" s="390"/>
      <c r="X106" s="391"/>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8"/>
      <c r="AY106" s="308"/>
      <c r="AZ106" s="308"/>
      <c r="BA106" s="308"/>
      <c r="BB106" s="308"/>
      <c r="BC106" s="308"/>
      <c r="BD106" s="308"/>
      <c r="BE106" s="308"/>
      <c r="BF106" s="308"/>
      <c r="BG106" s="308"/>
      <c r="BH106" s="308"/>
      <c r="BI106" s="308"/>
      <c r="BJ106" s="308"/>
      <c r="BK106" s="308"/>
      <c r="BL106" s="308"/>
      <c r="BM106" s="308"/>
      <c r="BN106" s="308"/>
      <c r="BO106" s="308"/>
      <c r="BP106" s="308"/>
      <c r="BQ106" s="308"/>
      <c r="BR106" s="308"/>
      <c r="BS106" s="308"/>
      <c r="BT106" s="308"/>
      <c r="BU106" s="308"/>
      <c r="BV106" s="308"/>
      <c r="BW106" s="308"/>
      <c r="BX106" s="308"/>
      <c r="BY106" s="308"/>
      <c r="BZ106" s="308"/>
      <c r="CA106" s="308"/>
      <c r="CB106" s="308"/>
      <c r="CC106" s="308"/>
      <c r="CD106" s="308"/>
      <c r="CE106" s="308"/>
      <c r="CF106" s="308"/>
      <c r="CG106" s="308"/>
      <c r="CH106" s="308"/>
      <c r="CI106" s="308"/>
      <c r="CJ106" s="308"/>
      <c r="CK106" s="308"/>
      <c r="CL106" s="308"/>
      <c r="CM106" s="308"/>
      <c r="CN106" s="308"/>
      <c r="CO106" s="308"/>
      <c r="CP106" s="308"/>
      <c r="CQ106" s="308"/>
      <c r="CR106" s="308"/>
      <c r="CS106" s="308"/>
      <c r="CT106" s="308"/>
      <c r="CU106" s="308"/>
      <c r="CV106" s="308"/>
      <c r="CW106" s="308"/>
      <c r="CX106" s="308"/>
      <c r="CY106" s="308"/>
      <c r="CZ106" s="308"/>
      <c r="DA106" s="308"/>
      <c r="DB106" s="308"/>
      <c r="DC106" s="308"/>
      <c r="DD106" s="308"/>
      <c r="DE106" s="308"/>
      <c r="DF106" s="308"/>
      <c r="DG106" s="308"/>
      <c r="DH106" s="308"/>
      <c r="DI106" s="308"/>
      <c r="DJ106" s="308"/>
      <c r="DK106" s="308"/>
      <c r="DL106" s="308"/>
      <c r="DM106" s="308"/>
      <c r="DN106" s="308"/>
      <c r="DO106" s="308"/>
      <c r="DP106" s="308"/>
      <c r="DQ106" s="308"/>
      <c r="DR106" s="308"/>
      <c r="DS106" s="308"/>
      <c r="DT106" s="308"/>
      <c r="DU106" s="308"/>
      <c r="DV106" s="308"/>
      <c r="DW106" s="308"/>
      <c r="DX106" s="308"/>
      <c r="DY106" s="308"/>
      <c r="DZ106" s="308"/>
      <c r="EA106" s="308"/>
      <c r="EB106" s="308"/>
      <c r="EC106" s="308"/>
      <c r="ED106" s="308"/>
      <c r="EE106" s="308"/>
      <c r="EF106" s="308"/>
      <c r="EG106" s="308"/>
      <c r="EH106" s="308"/>
      <c r="EI106" s="308"/>
      <c r="EJ106" s="308"/>
      <c r="EK106" s="308"/>
      <c r="EL106" s="308"/>
      <c r="EM106" s="308"/>
      <c r="EN106" s="308"/>
      <c r="EO106" s="308"/>
      <c r="EP106" s="308"/>
      <c r="EQ106" s="308"/>
      <c r="ER106" s="308"/>
      <c r="ES106" s="308"/>
      <c r="ET106" s="308"/>
      <c r="EU106" s="308"/>
      <c r="EV106" s="308"/>
      <c r="EW106" s="308"/>
      <c r="EX106" s="308"/>
      <c r="EY106" s="308"/>
      <c r="EZ106" s="308"/>
      <c r="FA106" s="308"/>
      <c r="FB106" s="308"/>
      <c r="FC106" s="308"/>
      <c r="FD106" s="308"/>
      <c r="FE106" s="308"/>
      <c r="FF106" s="308"/>
      <c r="FG106" s="308"/>
      <c r="FH106" s="308"/>
      <c r="FI106" s="308"/>
      <c r="FJ106" s="308"/>
      <c r="FK106" s="308"/>
      <c r="FL106" s="308"/>
      <c r="FM106" s="308"/>
      <c r="FN106" s="308"/>
      <c r="FO106" s="308"/>
      <c r="FP106" s="308"/>
      <c r="FQ106" s="308"/>
      <c r="FR106" s="308"/>
      <c r="FS106" s="308"/>
      <c r="FT106" s="308"/>
      <c r="FU106" s="308"/>
      <c r="FV106" s="308"/>
      <c r="FW106" s="308"/>
      <c r="FX106" s="308"/>
      <c r="FY106" s="308"/>
      <c r="FZ106" s="308"/>
      <c r="GA106" s="308"/>
      <c r="GB106" s="308"/>
      <c r="GC106" s="308"/>
      <c r="GD106" s="308"/>
      <c r="GE106" s="308"/>
      <c r="GF106" s="308"/>
      <c r="GG106" s="308"/>
    </row>
    <row r="107" spans="1:189" s="392" customFormat="1" ht="30">
      <c r="A107" s="415">
        <v>1</v>
      </c>
      <c r="B107" s="416" t="s">
        <v>623</v>
      </c>
      <c r="C107" s="399" t="s">
        <v>453</v>
      </c>
      <c r="D107" s="414" t="s">
        <v>624</v>
      </c>
      <c r="E107" s="322">
        <v>257505</v>
      </c>
      <c r="F107" s="368"/>
      <c r="G107" s="368">
        <v>195000</v>
      </c>
      <c r="H107" s="390"/>
      <c r="I107" s="322"/>
      <c r="J107" s="368"/>
      <c r="K107" s="322"/>
      <c r="L107" s="390"/>
      <c r="M107" s="356">
        <f>236696.205+1104.2236</f>
        <v>237800.42859999998</v>
      </c>
      <c r="N107" s="368"/>
      <c r="O107" s="356">
        <f>170000+1104.2236</f>
        <v>171104.2236</v>
      </c>
      <c r="P107" s="390"/>
      <c r="Q107" s="322">
        <v>17151.571400000001</v>
      </c>
      <c r="R107" s="322"/>
      <c r="S107" s="322">
        <v>17151.571400000001</v>
      </c>
      <c r="T107" s="390"/>
      <c r="U107" s="390"/>
      <c r="V107" s="390"/>
      <c r="W107" s="390"/>
      <c r="X107" s="391"/>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8"/>
      <c r="BJ107" s="308"/>
      <c r="BK107" s="308"/>
      <c r="BL107" s="308"/>
      <c r="BM107" s="308"/>
      <c r="BN107" s="308"/>
      <c r="BO107" s="308"/>
      <c r="BP107" s="308"/>
      <c r="BQ107" s="308"/>
      <c r="BR107" s="308"/>
      <c r="BS107" s="308"/>
      <c r="BT107" s="308"/>
      <c r="BU107" s="308"/>
      <c r="BV107" s="308"/>
      <c r="BW107" s="308"/>
      <c r="BX107" s="308"/>
      <c r="BY107" s="308"/>
      <c r="BZ107" s="308"/>
      <c r="CA107" s="308"/>
      <c r="CB107" s="308"/>
      <c r="CC107" s="308"/>
      <c r="CD107" s="308"/>
      <c r="CE107" s="308"/>
      <c r="CF107" s="308"/>
      <c r="CG107" s="308"/>
      <c r="CH107" s="308"/>
      <c r="CI107" s="308"/>
      <c r="CJ107" s="308"/>
      <c r="CK107" s="308"/>
      <c r="CL107" s="308"/>
      <c r="CM107" s="308"/>
      <c r="CN107" s="308"/>
      <c r="CO107" s="308"/>
      <c r="CP107" s="308"/>
      <c r="CQ107" s="308"/>
      <c r="CR107" s="308"/>
      <c r="CS107" s="308"/>
      <c r="CT107" s="308"/>
      <c r="CU107" s="308"/>
      <c r="CV107" s="308"/>
      <c r="CW107" s="308"/>
      <c r="CX107" s="308"/>
      <c r="CY107" s="308"/>
      <c r="CZ107" s="308"/>
      <c r="DA107" s="308"/>
      <c r="DB107" s="308"/>
      <c r="DC107" s="308"/>
      <c r="DD107" s="308"/>
      <c r="DE107" s="308"/>
      <c r="DF107" s="308"/>
      <c r="DG107" s="308"/>
      <c r="DH107" s="308"/>
      <c r="DI107" s="308"/>
      <c r="DJ107" s="308"/>
      <c r="DK107" s="308"/>
      <c r="DL107" s="308"/>
      <c r="DM107" s="308"/>
      <c r="DN107" s="308"/>
      <c r="DO107" s="308"/>
      <c r="DP107" s="308"/>
      <c r="DQ107" s="308"/>
      <c r="DR107" s="308"/>
      <c r="DS107" s="308"/>
      <c r="DT107" s="308"/>
      <c r="DU107" s="308"/>
      <c r="DV107" s="308"/>
      <c r="DW107" s="308"/>
      <c r="DX107" s="308"/>
      <c r="DY107" s="308"/>
      <c r="DZ107" s="308"/>
      <c r="EA107" s="308"/>
      <c r="EB107" s="308"/>
      <c r="EC107" s="308"/>
      <c r="ED107" s="308"/>
      <c r="EE107" s="308"/>
      <c r="EF107" s="308"/>
      <c r="EG107" s="308"/>
      <c r="EH107" s="308"/>
      <c r="EI107" s="308"/>
      <c r="EJ107" s="308"/>
      <c r="EK107" s="308"/>
      <c r="EL107" s="308"/>
      <c r="EM107" s="308"/>
      <c r="EN107" s="308"/>
      <c r="EO107" s="308"/>
      <c r="EP107" s="308"/>
      <c r="EQ107" s="308"/>
      <c r="ER107" s="308"/>
      <c r="ES107" s="308"/>
      <c r="ET107" s="308"/>
      <c r="EU107" s="308"/>
      <c r="EV107" s="308"/>
      <c r="EW107" s="308"/>
      <c r="EX107" s="308"/>
      <c r="EY107" s="308"/>
      <c r="EZ107" s="308"/>
      <c r="FA107" s="308"/>
      <c r="FB107" s="308"/>
      <c r="FC107" s="308"/>
      <c r="FD107" s="308"/>
      <c r="FE107" s="308"/>
      <c r="FF107" s="308"/>
      <c r="FG107" s="308"/>
      <c r="FH107" s="308"/>
      <c r="FI107" s="308"/>
      <c r="FJ107" s="308"/>
      <c r="FK107" s="308"/>
      <c r="FL107" s="308"/>
      <c r="FM107" s="308"/>
      <c r="FN107" s="308"/>
      <c r="FO107" s="308"/>
      <c r="FP107" s="308"/>
      <c r="FQ107" s="308"/>
      <c r="FR107" s="308"/>
      <c r="FS107" s="308"/>
      <c r="FT107" s="308"/>
      <c r="FU107" s="308"/>
      <c r="FV107" s="308"/>
      <c r="FW107" s="308"/>
      <c r="FX107" s="308"/>
      <c r="FY107" s="308"/>
      <c r="FZ107" s="308"/>
      <c r="GA107" s="308"/>
      <c r="GB107" s="308"/>
      <c r="GC107" s="308"/>
      <c r="GD107" s="308"/>
      <c r="GE107" s="308"/>
      <c r="GF107" s="308"/>
      <c r="GG107" s="308"/>
    </row>
    <row r="108" spans="1:189" s="392" customFormat="1" ht="45">
      <c r="A108" s="411">
        <f t="shared" ref="A108:A110" si="33">+A107+1</f>
        <v>2</v>
      </c>
      <c r="B108" s="368" t="s">
        <v>625</v>
      </c>
      <c r="C108" s="399" t="s">
        <v>626</v>
      </c>
      <c r="D108" s="414" t="s">
        <v>627</v>
      </c>
      <c r="E108" s="322">
        <v>185773</v>
      </c>
      <c r="F108" s="368"/>
      <c r="G108" s="368">
        <v>110000</v>
      </c>
      <c r="H108" s="390"/>
      <c r="I108" s="322">
        <v>19000</v>
      </c>
      <c r="J108" s="368"/>
      <c r="K108" s="322">
        <v>19000</v>
      </c>
      <c r="L108" s="390"/>
      <c r="M108" s="356">
        <f>150825+3606.61</f>
        <v>154431.60999999999</v>
      </c>
      <c r="N108" s="368"/>
      <c r="O108" s="356">
        <v>105606.61</v>
      </c>
      <c r="P108" s="390"/>
      <c r="Q108" s="322">
        <v>4393.3899999999994</v>
      </c>
      <c r="R108" s="322"/>
      <c r="S108" s="322">
        <v>4393.3899999999994</v>
      </c>
      <c r="T108" s="390"/>
      <c r="U108" s="390"/>
      <c r="V108" s="390"/>
      <c r="W108" s="390"/>
      <c r="X108" s="391"/>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8"/>
      <c r="AY108" s="308"/>
      <c r="AZ108" s="308"/>
      <c r="BA108" s="308"/>
      <c r="BB108" s="308"/>
      <c r="BC108" s="308"/>
      <c r="BD108" s="308"/>
      <c r="BE108" s="308"/>
      <c r="BF108" s="308"/>
      <c r="BG108" s="308"/>
      <c r="BH108" s="308"/>
      <c r="BI108" s="308"/>
      <c r="BJ108" s="308"/>
      <c r="BK108" s="308"/>
      <c r="BL108" s="308"/>
      <c r="BM108" s="308"/>
      <c r="BN108" s="308"/>
      <c r="BO108" s="308"/>
      <c r="BP108" s="308"/>
      <c r="BQ108" s="308"/>
      <c r="BR108" s="308"/>
      <c r="BS108" s="308"/>
      <c r="BT108" s="308"/>
      <c r="BU108" s="308"/>
      <c r="BV108" s="308"/>
      <c r="BW108" s="308"/>
      <c r="BX108" s="308"/>
      <c r="BY108" s="308"/>
      <c r="BZ108" s="308"/>
      <c r="CA108" s="308"/>
      <c r="CB108" s="308"/>
      <c r="CC108" s="308"/>
      <c r="CD108" s="308"/>
      <c r="CE108" s="308"/>
      <c r="CF108" s="308"/>
      <c r="CG108" s="308"/>
      <c r="CH108" s="308"/>
      <c r="CI108" s="308"/>
      <c r="CJ108" s="308"/>
      <c r="CK108" s="308"/>
      <c r="CL108" s="308"/>
      <c r="CM108" s="308"/>
      <c r="CN108" s="308"/>
      <c r="CO108" s="308"/>
      <c r="CP108" s="308"/>
      <c r="CQ108" s="308"/>
      <c r="CR108" s="308"/>
      <c r="CS108" s="308"/>
      <c r="CT108" s="308"/>
      <c r="CU108" s="308"/>
      <c r="CV108" s="308"/>
      <c r="CW108" s="308"/>
      <c r="CX108" s="308"/>
      <c r="CY108" s="308"/>
      <c r="CZ108" s="308"/>
      <c r="DA108" s="308"/>
      <c r="DB108" s="308"/>
      <c r="DC108" s="308"/>
      <c r="DD108" s="308"/>
      <c r="DE108" s="308"/>
      <c r="DF108" s="308"/>
      <c r="DG108" s="308"/>
      <c r="DH108" s="308"/>
      <c r="DI108" s="308"/>
      <c r="DJ108" s="308"/>
      <c r="DK108" s="308"/>
      <c r="DL108" s="308"/>
      <c r="DM108" s="308"/>
      <c r="DN108" s="308"/>
      <c r="DO108" s="308"/>
      <c r="DP108" s="308"/>
      <c r="DQ108" s="308"/>
      <c r="DR108" s="308"/>
      <c r="DS108" s="308"/>
      <c r="DT108" s="308"/>
      <c r="DU108" s="308"/>
      <c r="DV108" s="308"/>
      <c r="DW108" s="308"/>
      <c r="DX108" s="308"/>
      <c r="DY108" s="308"/>
      <c r="DZ108" s="308"/>
      <c r="EA108" s="308"/>
      <c r="EB108" s="308"/>
      <c r="EC108" s="308"/>
      <c r="ED108" s="308"/>
      <c r="EE108" s="308"/>
      <c r="EF108" s="308"/>
      <c r="EG108" s="308"/>
      <c r="EH108" s="308"/>
      <c r="EI108" s="308"/>
      <c r="EJ108" s="308"/>
      <c r="EK108" s="308"/>
      <c r="EL108" s="308"/>
      <c r="EM108" s="308"/>
      <c r="EN108" s="308"/>
      <c r="EO108" s="308"/>
      <c r="EP108" s="308"/>
      <c r="EQ108" s="308"/>
      <c r="ER108" s="308"/>
      <c r="ES108" s="308"/>
      <c r="ET108" s="308"/>
      <c r="EU108" s="308"/>
      <c r="EV108" s="308"/>
      <c r="EW108" s="308"/>
      <c r="EX108" s="308"/>
      <c r="EY108" s="308"/>
      <c r="EZ108" s="308"/>
      <c r="FA108" s="308"/>
      <c r="FB108" s="308"/>
      <c r="FC108" s="308"/>
      <c r="FD108" s="308"/>
      <c r="FE108" s="308"/>
      <c r="FF108" s="308"/>
      <c r="FG108" s="308"/>
      <c r="FH108" s="308"/>
      <c r="FI108" s="308"/>
      <c r="FJ108" s="308"/>
      <c r="FK108" s="308"/>
      <c r="FL108" s="308"/>
      <c r="FM108" s="308"/>
      <c r="FN108" s="308"/>
      <c r="FO108" s="308"/>
      <c r="FP108" s="308"/>
      <c r="FQ108" s="308"/>
      <c r="FR108" s="308"/>
      <c r="FS108" s="308"/>
      <c r="FT108" s="308"/>
      <c r="FU108" s="308"/>
      <c r="FV108" s="308"/>
      <c r="FW108" s="308"/>
      <c r="FX108" s="308"/>
      <c r="FY108" s="308"/>
      <c r="FZ108" s="308"/>
      <c r="GA108" s="308"/>
      <c r="GB108" s="308"/>
      <c r="GC108" s="308"/>
      <c r="GD108" s="308"/>
      <c r="GE108" s="308"/>
      <c r="GF108" s="308"/>
      <c r="GG108" s="308"/>
    </row>
    <row r="109" spans="1:189" s="392" customFormat="1" ht="45">
      <c r="A109" s="411">
        <f t="shared" si="33"/>
        <v>3</v>
      </c>
      <c r="B109" s="398" t="s">
        <v>628</v>
      </c>
      <c r="C109" s="399" t="s">
        <v>453</v>
      </c>
      <c r="D109" s="402" t="s">
        <v>629</v>
      </c>
      <c r="E109" s="344">
        <v>207827</v>
      </c>
      <c r="F109" s="368"/>
      <c r="G109" s="368">
        <v>50000</v>
      </c>
      <c r="H109" s="390"/>
      <c r="I109" s="344">
        <v>8000</v>
      </c>
      <c r="J109" s="368"/>
      <c r="K109" s="344">
        <v>8000</v>
      </c>
      <c r="L109" s="390"/>
      <c r="M109" s="356">
        <v>147969.283</v>
      </c>
      <c r="N109" s="368"/>
      <c r="O109" s="356">
        <v>48000</v>
      </c>
      <c r="P109" s="390"/>
      <c r="Q109" s="344"/>
      <c r="R109" s="344"/>
      <c r="S109" s="344"/>
      <c r="T109" s="390"/>
      <c r="U109" s="390"/>
      <c r="V109" s="390"/>
      <c r="W109" s="390"/>
      <c r="X109" s="391"/>
      <c r="Y109" s="308"/>
      <c r="Z109" s="308"/>
      <c r="AA109" s="308"/>
      <c r="AB109" s="308"/>
      <c r="AC109" s="308"/>
      <c r="AD109" s="308"/>
      <c r="AE109" s="308"/>
      <c r="AF109" s="308"/>
      <c r="AG109" s="308"/>
      <c r="AH109" s="308"/>
      <c r="AI109" s="308"/>
      <c r="AJ109" s="308"/>
      <c r="AK109" s="308"/>
      <c r="AL109" s="308"/>
      <c r="AM109" s="308"/>
      <c r="AN109" s="308"/>
      <c r="AO109" s="308"/>
      <c r="AP109" s="308"/>
      <c r="AQ109" s="308"/>
      <c r="AR109" s="308"/>
      <c r="AS109" s="308"/>
      <c r="AT109" s="308"/>
      <c r="AU109" s="308"/>
      <c r="AV109" s="308"/>
      <c r="AW109" s="308"/>
      <c r="AX109" s="308"/>
      <c r="AY109" s="308"/>
      <c r="AZ109" s="308"/>
      <c r="BA109" s="308"/>
      <c r="BB109" s="308"/>
      <c r="BC109" s="308"/>
      <c r="BD109" s="308"/>
      <c r="BE109" s="308"/>
      <c r="BF109" s="308"/>
      <c r="BG109" s="308"/>
      <c r="BH109" s="308"/>
      <c r="BI109" s="308"/>
      <c r="BJ109" s="308"/>
      <c r="BK109" s="308"/>
      <c r="BL109" s="308"/>
      <c r="BM109" s="308"/>
      <c r="BN109" s="308"/>
      <c r="BO109" s="308"/>
      <c r="BP109" s="308"/>
      <c r="BQ109" s="308"/>
      <c r="BR109" s="308"/>
      <c r="BS109" s="308"/>
      <c r="BT109" s="308"/>
      <c r="BU109" s="308"/>
      <c r="BV109" s="308"/>
      <c r="BW109" s="308"/>
      <c r="BX109" s="308"/>
      <c r="BY109" s="308"/>
      <c r="BZ109" s="308"/>
      <c r="CA109" s="308"/>
      <c r="CB109" s="308"/>
      <c r="CC109" s="308"/>
      <c r="CD109" s="308"/>
      <c r="CE109" s="308"/>
      <c r="CF109" s="308"/>
      <c r="CG109" s="308"/>
      <c r="CH109" s="308"/>
      <c r="CI109" s="308"/>
      <c r="CJ109" s="308"/>
      <c r="CK109" s="308"/>
      <c r="CL109" s="308"/>
      <c r="CM109" s="308"/>
      <c r="CN109" s="308"/>
      <c r="CO109" s="308"/>
      <c r="CP109" s="308"/>
      <c r="CQ109" s="308"/>
      <c r="CR109" s="308"/>
      <c r="CS109" s="308"/>
      <c r="CT109" s="308"/>
      <c r="CU109" s="308"/>
      <c r="CV109" s="308"/>
      <c r="CW109" s="308"/>
      <c r="CX109" s="308"/>
      <c r="CY109" s="308"/>
      <c r="CZ109" s="308"/>
      <c r="DA109" s="308"/>
      <c r="DB109" s="308"/>
      <c r="DC109" s="308"/>
      <c r="DD109" s="308"/>
      <c r="DE109" s="308"/>
      <c r="DF109" s="308"/>
      <c r="DG109" s="308"/>
      <c r="DH109" s="308"/>
      <c r="DI109" s="308"/>
      <c r="DJ109" s="308"/>
      <c r="DK109" s="308"/>
      <c r="DL109" s="308"/>
      <c r="DM109" s="308"/>
      <c r="DN109" s="308"/>
      <c r="DO109" s="308"/>
      <c r="DP109" s="308"/>
      <c r="DQ109" s="308"/>
      <c r="DR109" s="308"/>
      <c r="DS109" s="308"/>
      <c r="DT109" s="308"/>
      <c r="DU109" s="308"/>
      <c r="DV109" s="308"/>
      <c r="DW109" s="308"/>
      <c r="DX109" s="308"/>
      <c r="DY109" s="308"/>
      <c r="DZ109" s="308"/>
      <c r="EA109" s="308"/>
      <c r="EB109" s="308"/>
      <c r="EC109" s="308"/>
      <c r="ED109" s="308"/>
      <c r="EE109" s="308"/>
      <c r="EF109" s="308"/>
      <c r="EG109" s="308"/>
      <c r="EH109" s="308"/>
      <c r="EI109" s="308"/>
      <c r="EJ109" s="308"/>
      <c r="EK109" s="308"/>
      <c r="EL109" s="308"/>
      <c r="EM109" s="308"/>
      <c r="EN109" s="308"/>
      <c r="EO109" s="308"/>
      <c r="EP109" s="308"/>
      <c r="EQ109" s="308"/>
      <c r="ER109" s="308"/>
      <c r="ES109" s="308"/>
      <c r="ET109" s="308"/>
      <c r="EU109" s="308"/>
      <c r="EV109" s="308"/>
      <c r="EW109" s="308"/>
      <c r="EX109" s="308"/>
      <c r="EY109" s="308"/>
      <c r="EZ109" s="308"/>
      <c r="FA109" s="308"/>
      <c r="FB109" s="308"/>
      <c r="FC109" s="308"/>
      <c r="FD109" s="308"/>
      <c r="FE109" s="308"/>
      <c r="FF109" s="308"/>
      <c r="FG109" s="308"/>
      <c r="FH109" s="308"/>
      <c r="FI109" s="308"/>
      <c r="FJ109" s="308"/>
      <c r="FK109" s="308"/>
      <c r="FL109" s="308"/>
      <c r="FM109" s="308"/>
      <c r="FN109" s="308"/>
      <c r="FO109" s="308"/>
      <c r="FP109" s="308"/>
      <c r="FQ109" s="308"/>
      <c r="FR109" s="308"/>
      <c r="FS109" s="308"/>
      <c r="FT109" s="308"/>
      <c r="FU109" s="308"/>
      <c r="FV109" s="308"/>
      <c r="FW109" s="308"/>
      <c r="FX109" s="308"/>
      <c r="FY109" s="308"/>
      <c r="FZ109" s="308"/>
      <c r="GA109" s="308"/>
      <c r="GB109" s="308"/>
      <c r="GC109" s="308"/>
      <c r="GD109" s="308"/>
      <c r="GE109" s="308"/>
      <c r="GF109" s="308"/>
      <c r="GG109" s="308"/>
    </row>
    <row r="110" spans="1:189" s="392" customFormat="1" ht="45">
      <c r="A110" s="411">
        <f t="shared" si="33"/>
        <v>4</v>
      </c>
      <c r="B110" s="398" t="s">
        <v>630</v>
      </c>
      <c r="C110" s="399" t="s">
        <v>631</v>
      </c>
      <c r="D110" s="414" t="s">
        <v>632</v>
      </c>
      <c r="E110" s="322">
        <v>146687</v>
      </c>
      <c r="F110" s="368"/>
      <c r="G110" s="368">
        <v>30000</v>
      </c>
      <c r="H110" s="390"/>
      <c r="I110" s="322">
        <v>0</v>
      </c>
      <c r="J110" s="368"/>
      <c r="K110" s="322"/>
      <c r="L110" s="390"/>
      <c r="M110" s="356">
        <f>114304-8045.025</f>
        <v>106258.97500000001</v>
      </c>
      <c r="N110" s="368"/>
      <c r="O110" s="356">
        <f>21000-8045.025</f>
        <v>12954.975</v>
      </c>
      <c r="P110" s="390"/>
      <c r="Q110" s="322"/>
      <c r="R110" s="322"/>
      <c r="S110" s="322"/>
      <c r="T110" s="390"/>
      <c r="U110" s="390"/>
      <c r="V110" s="390"/>
      <c r="W110" s="390"/>
      <c r="X110" s="391"/>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8"/>
      <c r="AY110" s="308"/>
      <c r="AZ110" s="308"/>
      <c r="BA110" s="308"/>
      <c r="BB110" s="308"/>
      <c r="BC110" s="308"/>
      <c r="BD110" s="308"/>
      <c r="BE110" s="308"/>
      <c r="BF110" s="308"/>
      <c r="BG110" s="308"/>
      <c r="BH110" s="308"/>
      <c r="BI110" s="308"/>
      <c r="BJ110" s="308"/>
      <c r="BK110" s="308"/>
      <c r="BL110" s="308"/>
      <c r="BM110" s="308"/>
      <c r="BN110" s="308"/>
      <c r="BO110" s="308"/>
      <c r="BP110" s="308"/>
      <c r="BQ110" s="308"/>
      <c r="BR110" s="308"/>
      <c r="BS110" s="308"/>
      <c r="BT110" s="308"/>
      <c r="BU110" s="308"/>
      <c r="BV110" s="308"/>
      <c r="BW110" s="308"/>
      <c r="BX110" s="308"/>
      <c r="BY110" s="308"/>
      <c r="BZ110" s="308"/>
      <c r="CA110" s="308"/>
      <c r="CB110" s="308"/>
      <c r="CC110" s="308"/>
      <c r="CD110" s="308"/>
      <c r="CE110" s="308"/>
      <c r="CF110" s="308"/>
      <c r="CG110" s="308"/>
      <c r="CH110" s="308"/>
      <c r="CI110" s="308"/>
      <c r="CJ110" s="308"/>
      <c r="CK110" s="308"/>
      <c r="CL110" s="308"/>
      <c r="CM110" s="308"/>
      <c r="CN110" s="308"/>
      <c r="CO110" s="308"/>
      <c r="CP110" s="308"/>
      <c r="CQ110" s="308"/>
      <c r="CR110" s="308"/>
      <c r="CS110" s="308"/>
      <c r="CT110" s="308"/>
      <c r="CU110" s="308"/>
      <c r="CV110" s="308"/>
      <c r="CW110" s="308"/>
      <c r="CX110" s="308"/>
      <c r="CY110" s="308"/>
      <c r="CZ110" s="308"/>
      <c r="DA110" s="308"/>
      <c r="DB110" s="308"/>
      <c r="DC110" s="308"/>
      <c r="DD110" s="308"/>
      <c r="DE110" s="308"/>
      <c r="DF110" s="308"/>
      <c r="DG110" s="308"/>
      <c r="DH110" s="308"/>
      <c r="DI110" s="308"/>
      <c r="DJ110" s="308"/>
      <c r="DK110" s="308"/>
      <c r="DL110" s="308"/>
      <c r="DM110" s="308"/>
      <c r="DN110" s="308"/>
      <c r="DO110" s="308"/>
      <c r="DP110" s="308"/>
      <c r="DQ110" s="308"/>
      <c r="DR110" s="308"/>
      <c r="DS110" s="308"/>
      <c r="DT110" s="308"/>
      <c r="DU110" s="308"/>
      <c r="DV110" s="308"/>
      <c r="DW110" s="308"/>
      <c r="DX110" s="308"/>
      <c r="DY110" s="308"/>
      <c r="DZ110" s="308"/>
      <c r="EA110" s="308"/>
      <c r="EB110" s="308"/>
      <c r="EC110" s="308"/>
      <c r="ED110" s="308"/>
      <c r="EE110" s="308"/>
      <c r="EF110" s="308"/>
      <c r="EG110" s="308"/>
      <c r="EH110" s="308"/>
      <c r="EI110" s="308"/>
      <c r="EJ110" s="308"/>
      <c r="EK110" s="308"/>
      <c r="EL110" s="308"/>
      <c r="EM110" s="308"/>
      <c r="EN110" s="308"/>
      <c r="EO110" s="308"/>
      <c r="EP110" s="308"/>
      <c r="EQ110" s="308"/>
      <c r="ER110" s="308"/>
      <c r="ES110" s="308"/>
      <c r="ET110" s="308"/>
      <c r="EU110" s="308"/>
      <c r="EV110" s="308"/>
      <c r="EW110" s="308"/>
      <c r="EX110" s="308"/>
      <c r="EY110" s="308"/>
      <c r="EZ110" s="308"/>
      <c r="FA110" s="308"/>
      <c r="FB110" s="308"/>
      <c r="FC110" s="308"/>
      <c r="FD110" s="308"/>
      <c r="FE110" s="308"/>
      <c r="FF110" s="308"/>
      <c r="FG110" s="308"/>
      <c r="FH110" s="308"/>
      <c r="FI110" s="308"/>
      <c r="FJ110" s="308"/>
      <c r="FK110" s="308"/>
      <c r="FL110" s="308"/>
      <c r="FM110" s="308"/>
      <c r="FN110" s="308"/>
      <c r="FO110" s="308"/>
      <c r="FP110" s="308"/>
      <c r="FQ110" s="308"/>
      <c r="FR110" s="308"/>
      <c r="FS110" s="308"/>
      <c r="FT110" s="308"/>
      <c r="FU110" s="308"/>
      <c r="FV110" s="308"/>
      <c r="FW110" s="308"/>
      <c r="FX110" s="308"/>
      <c r="FY110" s="308"/>
      <c r="FZ110" s="308"/>
      <c r="GA110" s="308"/>
      <c r="GB110" s="308"/>
      <c r="GC110" s="308"/>
      <c r="GD110" s="308"/>
      <c r="GE110" s="308"/>
      <c r="GF110" s="308"/>
      <c r="GG110" s="308"/>
    </row>
    <row r="111" spans="1:189" s="392" customFormat="1" ht="28.5">
      <c r="A111" s="413">
        <v>-2</v>
      </c>
      <c r="B111" s="324" t="s">
        <v>562</v>
      </c>
      <c r="C111" s="325"/>
      <c r="D111" s="414"/>
      <c r="E111" s="322">
        <v>1285291.767</v>
      </c>
      <c r="F111" s="368"/>
      <c r="G111" s="368">
        <v>720000</v>
      </c>
      <c r="H111" s="390"/>
      <c r="I111" s="322">
        <v>66500</v>
      </c>
      <c r="J111" s="368"/>
      <c r="K111" s="322">
        <v>66500</v>
      </c>
      <c r="L111" s="390"/>
      <c r="M111" s="352">
        <f t="shared" ref="M111" si="34">+M112</f>
        <v>919985.96644600003</v>
      </c>
      <c r="N111" s="368"/>
      <c r="O111" s="352">
        <f>+O112</f>
        <v>407449.86610700004</v>
      </c>
      <c r="P111" s="390"/>
      <c r="Q111" s="322">
        <v>58515.516100000001</v>
      </c>
      <c r="R111" s="322"/>
      <c r="S111" s="322">
        <v>58515.516100000001</v>
      </c>
      <c r="T111" s="390"/>
      <c r="U111" s="390"/>
      <c r="V111" s="390"/>
      <c r="W111" s="390"/>
      <c r="X111" s="391"/>
      <c r="Y111" s="308"/>
      <c r="Z111" s="308"/>
      <c r="AA111" s="308"/>
      <c r="AB111" s="308"/>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8"/>
      <c r="AX111" s="308"/>
      <c r="AY111" s="308"/>
      <c r="AZ111" s="308"/>
      <c r="BA111" s="308"/>
      <c r="BB111" s="308"/>
      <c r="BC111" s="308"/>
      <c r="BD111" s="308"/>
      <c r="BE111" s="308"/>
      <c r="BF111" s="308"/>
      <c r="BG111" s="308"/>
      <c r="BH111" s="308"/>
      <c r="BI111" s="308"/>
      <c r="BJ111" s="308"/>
      <c r="BK111" s="308"/>
      <c r="BL111" s="308"/>
      <c r="BM111" s="308"/>
      <c r="BN111" s="308"/>
      <c r="BO111" s="308"/>
      <c r="BP111" s="308"/>
      <c r="BQ111" s="308"/>
      <c r="BR111" s="308"/>
      <c r="BS111" s="308"/>
      <c r="BT111" s="308"/>
      <c r="BU111" s="308"/>
      <c r="BV111" s="308"/>
      <c r="BW111" s="308"/>
      <c r="BX111" s="308"/>
      <c r="BY111" s="308"/>
      <c r="BZ111" s="308"/>
      <c r="CA111" s="308"/>
      <c r="CB111" s="308"/>
      <c r="CC111" s="308"/>
      <c r="CD111" s="308"/>
      <c r="CE111" s="308"/>
      <c r="CF111" s="308"/>
      <c r="CG111" s="308"/>
      <c r="CH111" s="308"/>
      <c r="CI111" s="308"/>
      <c r="CJ111" s="308"/>
      <c r="CK111" s="308"/>
      <c r="CL111" s="308"/>
      <c r="CM111" s="308"/>
      <c r="CN111" s="308"/>
      <c r="CO111" s="308"/>
      <c r="CP111" s="308"/>
      <c r="CQ111" s="308"/>
      <c r="CR111" s="308"/>
      <c r="CS111" s="308"/>
      <c r="CT111" s="308"/>
      <c r="CU111" s="308"/>
      <c r="CV111" s="308"/>
      <c r="CW111" s="308"/>
      <c r="CX111" s="308"/>
      <c r="CY111" s="308"/>
      <c r="CZ111" s="308"/>
      <c r="DA111" s="308"/>
      <c r="DB111" s="308"/>
      <c r="DC111" s="308"/>
      <c r="DD111" s="308"/>
      <c r="DE111" s="308"/>
      <c r="DF111" s="308"/>
      <c r="DG111" s="308"/>
      <c r="DH111" s="308"/>
      <c r="DI111" s="308"/>
      <c r="DJ111" s="308"/>
      <c r="DK111" s="308"/>
      <c r="DL111" s="308"/>
      <c r="DM111" s="308"/>
      <c r="DN111" s="308"/>
      <c r="DO111" s="308"/>
      <c r="DP111" s="308"/>
      <c r="DQ111" s="308"/>
      <c r="DR111" s="308"/>
      <c r="DS111" s="308"/>
      <c r="DT111" s="308"/>
      <c r="DU111" s="308"/>
      <c r="DV111" s="308"/>
      <c r="DW111" s="308"/>
      <c r="DX111" s="308"/>
      <c r="DY111" s="308"/>
      <c r="DZ111" s="308"/>
      <c r="EA111" s="308"/>
      <c r="EB111" s="308"/>
      <c r="EC111" s="308"/>
      <c r="ED111" s="308"/>
      <c r="EE111" s="308"/>
      <c r="EF111" s="308"/>
      <c r="EG111" s="308"/>
      <c r="EH111" s="308"/>
      <c r="EI111" s="308"/>
      <c r="EJ111" s="308"/>
      <c r="EK111" s="308"/>
      <c r="EL111" s="308"/>
      <c r="EM111" s="308"/>
      <c r="EN111" s="308"/>
      <c r="EO111" s="308"/>
      <c r="EP111" s="308"/>
      <c r="EQ111" s="308"/>
      <c r="ER111" s="308"/>
      <c r="ES111" s="308"/>
      <c r="ET111" s="308"/>
      <c r="EU111" s="308"/>
      <c r="EV111" s="308"/>
      <c r="EW111" s="308"/>
      <c r="EX111" s="308"/>
      <c r="EY111" s="308"/>
      <c r="EZ111" s="308"/>
      <c r="FA111" s="308"/>
      <c r="FB111" s="308"/>
      <c r="FC111" s="308"/>
      <c r="FD111" s="308"/>
      <c r="FE111" s="308"/>
      <c r="FF111" s="308"/>
      <c r="FG111" s="308"/>
      <c r="FH111" s="308"/>
      <c r="FI111" s="308"/>
      <c r="FJ111" s="308"/>
      <c r="FK111" s="308"/>
      <c r="FL111" s="308"/>
      <c r="FM111" s="308"/>
      <c r="FN111" s="308"/>
      <c r="FO111" s="308"/>
      <c r="FP111" s="308"/>
      <c r="FQ111" s="308"/>
      <c r="FR111" s="308"/>
      <c r="FS111" s="308"/>
      <c r="FT111" s="308"/>
      <c r="FU111" s="308"/>
      <c r="FV111" s="308"/>
      <c r="FW111" s="308"/>
      <c r="FX111" s="308"/>
      <c r="FY111" s="308"/>
      <c r="FZ111" s="308"/>
      <c r="GA111" s="308"/>
      <c r="GB111" s="308"/>
      <c r="GC111" s="308"/>
      <c r="GD111" s="308"/>
      <c r="GE111" s="308"/>
      <c r="GF111" s="308"/>
      <c r="GG111" s="308"/>
    </row>
    <row r="112" spans="1:189" s="392" customFormat="1">
      <c r="A112" s="413" t="s">
        <v>485</v>
      </c>
      <c r="B112" s="324" t="s">
        <v>522</v>
      </c>
      <c r="C112" s="325"/>
      <c r="D112" s="414"/>
      <c r="E112" s="322">
        <v>1285291.767</v>
      </c>
      <c r="F112" s="368"/>
      <c r="G112" s="368">
        <v>720000</v>
      </c>
      <c r="H112" s="390"/>
      <c r="I112" s="322">
        <v>66500</v>
      </c>
      <c r="J112" s="368"/>
      <c r="K112" s="322">
        <v>66500</v>
      </c>
      <c r="L112" s="390"/>
      <c r="M112" s="352">
        <f t="shared" ref="M112" si="35">+SUM(M113:M115)</f>
        <v>919985.96644600003</v>
      </c>
      <c r="N112" s="368"/>
      <c r="O112" s="352">
        <f>+SUM(O113:O115)</f>
        <v>407449.86610700004</v>
      </c>
      <c r="P112" s="390"/>
      <c r="Q112" s="322">
        <v>58515.516100000001</v>
      </c>
      <c r="R112" s="322"/>
      <c r="S112" s="322">
        <v>58515.516100000001</v>
      </c>
      <c r="T112" s="390"/>
      <c r="U112" s="390"/>
      <c r="V112" s="390"/>
      <c r="W112" s="390"/>
      <c r="X112" s="391"/>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8"/>
      <c r="AY112" s="308"/>
      <c r="AZ112" s="308"/>
      <c r="BA112" s="308"/>
      <c r="BB112" s="308"/>
      <c r="BC112" s="308"/>
      <c r="BD112" s="308"/>
      <c r="BE112" s="308"/>
      <c r="BF112" s="308"/>
      <c r="BG112" s="308"/>
      <c r="BH112" s="308"/>
      <c r="BI112" s="308"/>
      <c r="BJ112" s="308"/>
      <c r="BK112" s="308"/>
      <c r="BL112" s="308"/>
      <c r="BM112" s="308"/>
      <c r="BN112" s="308"/>
      <c r="BO112" s="308"/>
      <c r="BP112" s="308"/>
      <c r="BQ112" s="308"/>
      <c r="BR112" s="308"/>
      <c r="BS112" s="308"/>
      <c r="BT112" s="308"/>
      <c r="BU112" s="308"/>
      <c r="BV112" s="308"/>
      <c r="BW112" s="308"/>
      <c r="BX112" s="308"/>
      <c r="BY112" s="308"/>
      <c r="BZ112" s="308"/>
      <c r="CA112" s="308"/>
      <c r="CB112" s="308"/>
      <c r="CC112" s="308"/>
      <c r="CD112" s="308"/>
      <c r="CE112" s="308"/>
      <c r="CF112" s="308"/>
      <c r="CG112" s="308"/>
      <c r="CH112" s="308"/>
      <c r="CI112" s="308"/>
      <c r="CJ112" s="308"/>
      <c r="CK112" s="308"/>
      <c r="CL112" s="308"/>
      <c r="CM112" s="308"/>
      <c r="CN112" s="308"/>
      <c r="CO112" s="308"/>
      <c r="CP112" s="308"/>
      <c r="CQ112" s="308"/>
      <c r="CR112" s="308"/>
      <c r="CS112" s="308"/>
      <c r="CT112" s="308"/>
      <c r="CU112" s="308"/>
      <c r="CV112" s="308"/>
      <c r="CW112" s="308"/>
      <c r="CX112" s="308"/>
      <c r="CY112" s="308"/>
      <c r="CZ112" s="308"/>
      <c r="DA112" s="308"/>
      <c r="DB112" s="308"/>
      <c r="DC112" s="308"/>
      <c r="DD112" s="308"/>
      <c r="DE112" s="308"/>
      <c r="DF112" s="308"/>
      <c r="DG112" s="308"/>
      <c r="DH112" s="308"/>
      <c r="DI112" s="308"/>
      <c r="DJ112" s="308"/>
      <c r="DK112" s="308"/>
      <c r="DL112" s="308"/>
      <c r="DM112" s="308"/>
      <c r="DN112" s="308"/>
      <c r="DO112" s="308"/>
      <c r="DP112" s="308"/>
      <c r="DQ112" s="308"/>
      <c r="DR112" s="308"/>
      <c r="DS112" s="308"/>
      <c r="DT112" s="308"/>
      <c r="DU112" s="308"/>
      <c r="DV112" s="308"/>
      <c r="DW112" s="308"/>
      <c r="DX112" s="308"/>
      <c r="DY112" s="308"/>
      <c r="DZ112" s="308"/>
      <c r="EA112" s="308"/>
      <c r="EB112" s="308"/>
      <c r="EC112" s="308"/>
      <c r="ED112" s="308"/>
      <c r="EE112" s="308"/>
      <c r="EF112" s="308"/>
      <c r="EG112" s="308"/>
      <c r="EH112" s="308"/>
      <c r="EI112" s="308"/>
      <c r="EJ112" s="308"/>
      <c r="EK112" s="308"/>
      <c r="EL112" s="308"/>
      <c r="EM112" s="308"/>
      <c r="EN112" s="308"/>
      <c r="EO112" s="308"/>
      <c r="EP112" s="308"/>
      <c r="EQ112" s="308"/>
      <c r="ER112" s="308"/>
      <c r="ES112" s="308"/>
      <c r="ET112" s="308"/>
      <c r="EU112" s="308"/>
      <c r="EV112" s="308"/>
      <c r="EW112" s="308"/>
      <c r="EX112" s="308"/>
      <c r="EY112" s="308"/>
      <c r="EZ112" s="308"/>
      <c r="FA112" s="308"/>
      <c r="FB112" s="308"/>
      <c r="FC112" s="308"/>
      <c r="FD112" s="308"/>
      <c r="FE112" s="308"/>
      <c r="FF112" s="308"/>
      <c r="FG112" s="308"/>
      <c r="FH112" s="308"/>
      <c r="FI112" s="308"/>
      <c r="FJ112" s="308"/>
      <c r="FK112" s="308"/>
      <c r="FL112" s="308"/>
      <c r="FM112" s="308"/>
      <c r="FN112" s="308"/>
      <c r="FO112" s="308"/>
      <c r="FP112" s="308"/>
      <c r="FQ112" s="308"/>
      <c r="FR112" s="308"/>
      <c r="FS112" s="308"/>
      <c r="FT112" s="308"/>
      <c r="FU112" s="308"/>
      <c r="FV112" s="308"/>
      <c r="FW112" s="308"/>
      <c r="FX112" s="308"/>
      <c r="FY112" s="308"/>
      <c r="FZ112" s="308"/>
      <c r="GA112" s="308"/>
      <c r="GB112" s="308"/>
      <c r="GC112" s="308"/>
      <c r="GD112" s="308"/>
      <c r="GE112" s="308"/>
      <c r="GF112" s="308"/>
      <c r="GG112" s="308"/>
    </row>
    <row r="113" spans="1:189" s="392" customFormat="1" ht="30">
      <c r="A113" s="411">
        <v>1</v>
      </c>
      <c r="B113" s="368" t="s">
        <v>633</v>
      </c>
      <c r="C113" s="532" t="s">
        <v>626</v>
      </c>
      <c r="D113" s="410" t="s">
        <v>634</v>
      </c>
      <c r="E113" s="395">
        <v>193724.76699999999</v>
      </c>
      <c r="F113" s="368"/>
      <c r="G113" s="368">
        <v>70000</v>
      </c>
      <c r="H113" s="390"/>
      <c r="I113" s="395">
        <v>15000</v>
      </c>
      <c r="J113" s="368"/>
      <c r="K113" s="395">
        <v>15000</v>
      </c>
      <c r="L113" s="390"/>
      <c r="M113" s="356">
        <v>169338.44033899999</v>
      </c>
      <c r="N113" s="368"/>
      <c r="O113" s="356">
        <v>64000</v>
      </c>
      <c r="P113" s="390"/>
      <c r="Q113" s="344">
        <v>6000</v>
      </c>
      <c r="R113" s="344"/>
      <c r="S113" s="344">
        <v>6000</v>
      </c>
      <c r="T113" s="390"/>
      <c r="U113" s="390"/>
      <c r="V113" s="390"/>
      <c r="W113" s="390"/>
      <c r="X113" s="391"/>
      <c r="Y113" s="308"/>
      <c r="Z113" s="308"/>
      <c r="AA113" s="308"/>
      <c r="AB113" s="308"/>
      <c r="AC113" s="308"/>
      <c r="AD113" s="308"/>
      <c r="AE113" s="308"/>
      <c r="AF113" s="308"/>
      <c r="AG113" s="308"/>
      <c r="AH113" s="308"/>
      <c r="AI113" s="308"/>
      <c r="AJ113" s="308"/>
      <c r="AK113" s="308"/>
      <c r="AL113" s="308"/>
      <c r="AM113" s="308"/>
      <c r="AN113" s="308"/>
      <c r="AO113" s="308"/>
      <c r="AP113" s="308"/>
      <c r="AQ113" s="308"/>
      <c r="AR113" s="308"/>
      <c r="AS113" s="308"/>
      <c r="AT113" s="308"/>
      <c r="AU113" s="308"/>
      <c r="AV113" s="308"/>
      <c r="AW113" s="308"/>
      <c r="AX113" s="308"/>
      <c r="AY113" s="308"/>
      <c r="AZ113" s="308"/>
      <c r="BA113" s="308"/>
      <c r="BB113" s="308"/>
      <c r="BC113" s="308"/>
      <c r="BD113" s="308"/>
      <c r="BE113" s="308"/>
      <c r="BF113" s="308"/>
      <c r="BG113" s="308"/>
      <c r="BH113" s="308"/>
      <c r="BI113" s="308"/>
      <c r="BJ113" s="308"/>
      <c r="BK113" s="308"/>
      <c r="BL113" s="308"/>
      <c r="BM113" s="308"/>
      <c r="BN113" s="308"/>
      <c r="BO113" s="308"/>
      <c r="BP113" s="308"/>
      <c r="BQ113" s="308"/>
      <c r="BR113" s="308"/>
      <c r="BS113" s="308"/>
      <c r="BT113" s="308"/>
      <c r="BU113" s="308"/>
      <c r="BV113" s="308"/>
      <c r="BW113" s="308"/>
      <c r="BX113" s="308"/>
      <c r="BY113" s="308"/>
      <c r="BZ113" s="308"/>
      <c r="CA113" s="308"/>
      <c r="CB113" s="308"/>
      <c r="CC113" s="308"/>
      <c r="CD113" s="308"/>
      <c r="CE113" s="308"/>
      <c r="CF113" s="308"/>
      <c r="CG113" s="308"/>
      <c r="CH113" s="308"/>
      <c r="CI113" s="308"/>
      <c r="CJ113" s="308"/>
      <c r="CK113" s="308"/>
      <c r="CL113" s="308"/>
      <c r="CM113" s="308"/>
      <c r="CN113" s="308"/>
      <c r="CO113" s="308"/>
      <c r="CP113" s="308"/>
      <c r="CQ113" s="308"/>
      <c r="CR113" s="308"/>
      <c r="CS113" s="308"/>
      <c r="CT113" s="308"/>
      <c r="CU113" s="308"/>
      <c r="CV113" s="308"/>
      <c r="CW113" s="308"/>
      <c r="CX113" s="308"/>
      <c r="CY113" s="308"/>
      <c r="CZ113" s="308"/>
      <c r="DA113" s="308"/>
      <c r="DB113" s="308"/>
      <c r="DC113" s="308"/>
      <c r="DD113" s="308"/>
      <c r="DE113" s="308"/>
      <c r="DF113" s="308"/>
      <c r="DG113" s="308"/>
      <c r="DH113" s="308"/>
      <c r="DI113" s="308"/>
      <c r="DJ113" s="308"/>
      <c r="DK113" s="308"/>
      <c r="DL113" s="308"/>
      <c r="DM113" s="308"/>
      <c r="DN113" s="308"/>
      <c r="DO113" s="308"/>
      <c r="DP113" s="308"/>
      <c r="DQ113" s="308"/>
      <c r="DR113" s="308"/>
      <c r="DS113" s="308"/>
      <c r="DT113" s="308"/>
      <c r="DU113" s="308"/>
      <c r="DV113" s="308"/>
      <c r="DW113" s="308"/>
      <c r="DX113" s="308"/>
      <c r="DY113" s="308"/>
      <c r="DZ113" s="308"/>
      <c r="EA113" s="308"/>
      <c r="EB113" s="308"/>
      <c r="EC113" s="308"/>
      <c r="ED113" s="308"/>
      <c r="EE113" s="308"/>
      <c r="EF113" s="308"/>
      <c r="EG113" s="308"/>
      <c r="EH113" s="308"/>
      <c r="EI113" s="308"/>
      <c r="EJ113" s="308"/>
      <c r="EK113" s="308"/>
      <c r="EL113" s="308"/>
      <c r="EM113" s="308"/>
      <c r="EN113" s="308"/>
      <c r="EO113" s="308"/>
      <c r="EP113" s="308"/>
      <c r="EQ113" s="308"/>
      <c r="ER113" s="308"/>
      <c r="ES113" s="308"/>
      <c r="ET113" s="308"/>
      <c r="EU113" s="308"/>
      <c r="EV113" s="308"/>
      <c r="EW113" s="308"/>
      <c r="EX113" s="308"/>
      <c r="EY113" s="308"/>
      <c r="EZ113" s="308"/>
      <c r="FA113" s="308"/>
      <c r="FB113" s="308"/>
      <c r="FC113" s="308"/>
      <c r="FD113" s="308"/>
      <c r="FE113" s="308"/>
      <c r="FF113" s="308"/>
      <c r="FG113" s="308"/>
      <c r="FH113" s="308"/>
      <c r="FI113" s="308"/>
      <c r="FJ113" s="308"/>
      <c r="FK113" s="308"/>
      <c r="FL113" s="308"/>
      <c r="FM113" s="308"/>
      <c r="FN113" s="308"/>
      <c r="FO113" s="308"/>
      <c r="FP113" s="308"/>
      <c r="FQ113" s="308"/>
      <c r="FR113" s="308"/>
      <c r="FS113" s="308"/>
      <c r="FT113" s="308"/>
      <c r="FU113" s="308"/>
      <c r="FV113" s="308"/>
      <c r="FW113" s="308"/>
      <c r="FX113" s="308"/>
      <c r="FY113" s="308"/>
      <c r="FZ113" s="308"/>
      <c r="GA113" s="308"/>
      <c r="GB113" s="308"/>
      <c r="GC113" s="308"/>
      <c r="GD113" s="308"/>
      <c r="GE113" s="308"/>
      <c r="GF113" s="308"/>
      <c r="GG113" s="308"/>
    </row>
    <row r="114" spans="1:189" s="392" customFormat="1" ht="45">
      <c r="A114" s="411">
        <f t="shared" ref="A114:A115" si="36">+A113+1</f>
        <v>2</v>
      </c>
      <c r="B114" s="368" t="s">
        <v>635</v>
      </c>
      <c r="C114" s="532"/>
      <c r="D114" s="390" t="s">
        <v>636</v>
      </c>
      <c r="E114" s="322">
        <v>268297</v>
      </c>
      <c r="F114" s="368"/>
      <c r="G114" s="368">
        <v>150000</v>
      </c>
      <c r="H114" s="390"/>
      <c r="I114" s="322">
        <v>26000</v>
      </c>
      <c r="J114" s="368"/>
      <c r="K114" s="322">
        <v>26000</v>
      </c>
      <c r="L114" s="390"/>
      <c r="M114" s="356">
        <v>344037.66</v>
      </c>
      <c r="N114" s="368"/>
      <c r="O114" s="356">
        <v>118918</v>
      </c>
      <c r="P114" s="390"/>
      <c r="Q114" s="322">
        <v>22000</v>
      </c>
      <c r="R114" s="322"/>
      <c r="S114" s="322">
        <v>22000</v>
      </c>
      <c r="T114" s="390"/>
      <c r="U114" s="390"/>
      <c r="V114" s="390"/>
      <c r="W114" s="390"/>
      <c r="X114" s="391"/>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8"/>
      <c r="AY114" s="308"/>
      <c r="AZ114" s="308"/>
      <c r="BA114" s="308"/>
      <c r="BB114" s="308"/>
      <c r="BC114" s="308"/>
      <c r="BD114" s="308"/>
      <c r="BE114" s="308"/>
      <c r="BF114" s="308"/>
      <c r="BG114" s="308"/>
      <c r="BH114" s="308"/>
      <c r="BI114" s="308"/>
      <c r="BJ114" s="308"/>
      <c r="BK114" s="308"/>
      <c r="BL114" s="308"/>
      <c r="BM114" s="308"/>
      <c r="BN114" s="308"/>
      <c r="BO114" s="308"/>
      <c r="BP114" s="308"/>
      <c r="BQ114" s="308"/>
      <c r="BR114" s="308"/>
      <c r="BS114" s="308"/>
      <c r="BT114" s="308"/>
      <c r="BU114" s="308"/>
      <c r="BV114" s="308"/>
      <c r="BW114" s="308"/>
      <c r="BX114" s="308"/>
      <c r="BY114" s="308"/>
      <c r="BZ114" s="308"/>
      <c r="CA114" s="308"/>
      <c r="CB114" s="308"/>
      <c r="CC114" s="308"/>
      <c r="CD114" s="308"/>
      <c r="CE114" s="308"/>
      <c r="CF114" s="308"/>
      <c r="CG114" s="308"/>
      <c r="CH114" s="308"/>
      <c r="CI114" s="308"/>
      <c r="CJ114" s="308"/>
      <c r="CK114" s="308"/>
      <c r="CL114" s="308"/>
      <c r="CM114" s="308"/>
      <c r="CN114" s="308"/>
      <c r="CO114" s="308"/>
      <c r="CP114" s="308"/>
      <c r="CQ114" s="308"/>
      <c r="CR114" s="308"/>
      <c r="CS114" s="308"/>
      <c r="CT114" s="308"/>
      <c r="CU114" s="308"/>
      <c r="CV114" s="308"/>
      <c r="CW114" s="308"/>
      <c r="CX114" s="308"/>
      <c r="CY114" s="308"/>
      <c r="CZ114" s="308"/>
      <c r="DA114" s="308"/>
      <c r="DB114" s="308"/>
      <c r="DC114" s="308"/>
      <c r="DD114" s="308"/>
      <c r="DE114" s="308"/>
      <c r="DF114" s="308"/>
      <c r="DG114" s="308"/>
      <c r="DH114" s="308"/>
      <c r="DI114" s="308"/>
      <c r="DJ114" s="308"/>
      <c r="DK114" s="308"/>
      <c r="DL114" s="308"/>
      <c r="DM114" s="308"/>
      <c r="DN114" s="308"/>
      <c r="DO114" s="308"/>
      <c r="DP114" s="308"/>
      <c r="DQ114" s="308"/>
      <c r="DR114" s="308"/>
      <c r="DS114" s="308"/>
      <c r="DT114" s="308"/>
      <c r="DU114" s="308"/>
      <c r="DV114" s="308"/>
      <c r="DW114" s="308"/>
      <c r="DX114" s="308"/>
      <c r="DY114" s="308"/>
      <c r="DZ114" s="308"/>
      <c r="EA114" s="308"/>
      <c r="EB114" s="308"/>
      <c r="EC114" s="308"/>
      <c r="ED114" s="308"/>
      <c r="EE114" s="308"/>
      <c r="EF114" s="308"/>
      <c r="EG114" s="308"/>
      <c r="EH114" s="308"/>
      <c r="EI114" s="308"/>
      <c r="EJ114" s="308"/>
      <c r="EK114" s="308"/>
      <c r="EL114" s="308"/>
      <c r="EM114" s="308"/>
      <c r="EN114" s="308"/>
      <c r="EO114" s="308"/>
      <c r="EP114" s="308"/>
      <c r="EQ114" s="308"/>
      <c r="ER114" s="308"/>
      <c r="ES114" s="308"/>
      <c r="ET114" s="308"/>
      <c r="EU114" s="308"/>
      <c r="EV114" s="308"/>
      <c r="EW114" s="308"/>
      <c r="EX114" s="308"/>
      <c r="EY114" s="308"/>
      <c r="EZ114" s="308"/>
      <c r="FA114" s="308"/>
      <c r="FB114" s="308"/>
      <c r="FC114" s="308"/>
      <c r="FD114" s="308"/>
      <c r="FE114" s="308"/>
      <c r="FF114" s="308"/>
      <c r="FG114" s="308"/>
      <c r="FH114" s="308"/>
      <c r="FI114" s="308"/>
      <c r="FJ114" s="308"/>
      <c r="FK114" s="308"/>
      <c r="FL114" s="308"/>
      <c r="FM114" s="308"/>
      <c r="FN114" s="308"/>
      <c r="FO114" s="308"/>
      <c r="FP114" s="308"/>
      <c r="FQ114" s="308"/>
      <c r="FR114" s="308"/>
      <c r="FS114" s="308"/>
      <c r="FT114" s="308"/>
      <c r="FU114" s="308"/>
      <c r="FV114" s="308"/>
      <c r="FW114" s="308"/>
      <c r="FX114" s="308"/>
      <c r="FY114" s="308"/>
      <c r="FZ114" s="308"/>
      <c r="GA114" s="308"/>
      <c r="GB114" s="308"/>
      <c r="GC114" s="308"/>
      <c r="GD114" s="308"/>
      <c r="GE114" s="308"/>
      <c r="GF114" s="308"/>
      <c r="GG114" s="308"/>
    </row>
    <row r="115" spans="1:189" s="392" customFormat="1" ht="30">
      <c r="A115" s="411">
        <f t="shared" si="36"/>
        <v>3</v>
      </c>
      <c r="B115" s="368" t="s">
        <v>637</v>
      </c>
      <c r="C115" s="401" t="s">
        <v>453</v>
      </c>
      <c r="D115" s="390" t="s">
        <v>638</v>
      </c>
      <c r="E115" s="322">
        <v>823270</v>
      </c>
      <c r="F115" s="368"/>
      <c r="G115" s="368">
        <v>500000</v>
      </c>
      <c r="H115" s="390"/>
      <c r="I115" s="322">
        <v>25500</v>
      </c>
      <c r="J115" s="368"/>
      <c r="K115" s="322">
        <v>25500</v>
      </c>
      <c r="L115" s="390"/>
      <c r="M115" s="356">
        <v>406609.86610700004</v>
      </c>
      <c r="N115" s="368"/>
      <c r="O115" s="356">
        <v>224531.86610700001</v>
      </c>
      <c r="P115" s="390"/>
      <c r="Q115" s="322">
        <v>30515.516100000001</v>
      </c>
      <c r="R115" s="322"/>
      <c r="S115" s="322">
        <v>30515.516100000001</v>
      </c>
      <c r="T115" s="390"/>
      <c r="U115" s="390"/>
      <c r="V115" s="390"/>
      <c r="W115" s="390"/>
      <c r="X115" s="391"/>
      <c r="Y115" s="308"/>
      <c r="Z115" s="308"/>
      <c r="AA115" s="308"/>
      <c r="AB115" s="308"/>
      <c r="AC115" s="308"/>
      <c r="AD115" s="308"/>
      <c r="AE115" s="308"/>
      <c r="AF115" s="308"/>
      <c r="AG115" s="308"/>
      <c r="AH115" s="308"/>
      <c r="AI115" s="308"/>
      <c r="AJ115" s="308"/>
      <c r="AK115" s="308"/>
      <c r="AL115" s="308"/>
      <c r="AM115" s="308"/>
      <c r="AN115" s="308"/>
      <c r="AO115" s="308"/>
      <c r="AP115" s="308"/>
      <c r="AQ115" s="308"/>
      <c r="AR115" s="308"/>
      <c r="AS115" s="308"/>
      <c r="AT115" s="308"/>
      <c r="AU115" s="308"/>
      <c r="AV115" s="308"/>
      <c r="AW115" s="308"/>
      <c r="AX115" s="308"/>
      <c r="AY115" s="308"/>
      <c r="AZ115" s="308"/>
      <c r="BA115" s="308"/>
      <c r="BB115" s="308"/>
      <c r="BC115" s="308"/>
      <c r="BD115" s="308"/>
      <c r="BE115" s="308"/>
      <c r="BF115" s="308"/>
      <c r="BG115" s="308"/>
      <c r="BH115" s="308"/>
      <c r="BI115" s="308"/>
      <c r="BJ115" s="308"/>
      <c r="BK115" s="308"/>
      <c r="BL115" s="308"/>
      <c r="BM115" s="308"/>
      <c r="BN115" s="308"/>
      <c r="BO115" s="308"/>
      <c r="BP115" s="308"/>
      <c r="BQ115" s="308"/>
      <c r="BR115" s="308"/>
      <c r="BS115" s="308"/>
      <c r="BT115" s="308"/>
      <c r="BU115" s="308"/>
      <c r="BV115" s="308"/>
      <c r="BW115" s="308"/>
      <c r="BX115" s="308"/>
      <c r="BY115" s="308"/>
      <c r="BZ115" s="308"/>
      <c r="CA115" s="308"/>
      <c r="CB115" s="308"/>
      <c r="CC115" s="308"/>
      <c r="CD115" s="308"/>
      <c r="CE115" s="308"/>
      <c r="CF115" s="308"/>
      <c r="CG115" s="308"/>
      <c r="CH115" s="308"/>
      <c r="CI115" s="308"/>
      <c r="CJ115" s="308"/>
      <c r="CK115" s="308"/>
      <c r="CL115" s="308"/>
      <c r="CM115" s="308"/>
      <c r="CN115" s="308"/>
      <c r="CO115" s="308"/>
      <c r="CP115" s="308"/>
      <c r="CQ115" s="308"/>
      <c r="CR115" s="308"/>
      <c r="CS115" s="308"/>
      <c r="CT115" s="308"/>
      <c r="CU115" s="308"/>
      <c r="CV115" s="308"/>
      <c r="CW115" s="308"/>
      <c r="CX115" s="308"/>
      <c r="CY115" s="308"/>
      <c r="CZ115" s="308"/>
      <c r="DA115" s="308"/>
      <c r="DB115" s="308"/>
      <c r="DC115" s="308"/>
      <c r="DD115" s="308"/>
      <c r="DE115" s="308"/>
      <c r="DF115" s="308"/>
      <c r="DG115" s="308"/>
      <c r="DH115" s="308"/>
      <c r="DI115" s="308"/>
      <c r="DJ115" s="308"/>
      <c r="DK115" s="308"/>
      <c r="DL115" s="308"/>
      <c r="DM115" s="308"/>
      <c r="DN115" s="308"/>
      <c r="DO115" s="308"/>
      <c r="DP115" s="308"/>
      <c r="DQ115" s="308"/>
      <c r="DR115" s="308"/>
      <c r="DS115" s="308"/>
      <c r="DT115" s="308"/>
      <c r="DU115" s="308"/>
      <c r="DV115" s="308"/>
      <c r="DW115" s="308"/>
      <c r="DX115" s="308"/>
      <c r="DY115" s="308"/>
      <c r="DZ115" s="308"/>
      <c r="EA115" s="308"/>
      <c r="EB115" s="308"/>
      <c r="EC115" s="308"/>
      <c r="ED115" s="308"/>
      <c r="EE115" s="308"/>
      <c r="EF115" s="308"/>
      <c r="EG115" s="308"/>
      <c r="EH115" s="308"/>
      <c r="EI115" s="308"/>
      <c r="EJ115" s="308"/>
      <c r="EK115" s="308"/>
      <c r="EL115" s="308"/>
      <c r="EM115" s="308"/>
      <c r="EN115" s="308"/>
      <c r="EO115" s="308"/>
      <c r="EP115" s="308"/>
      <c r="EQ115" s="308"/>
      <c r="ER115" s="308"/>
      <c r="ES115" s="308"/>
      <c r="ET115" s="308"/>
      <c r="EU115" s="308"/>
      <c r="EV115" s="308"/>
      <c r="EW115" s="308"/>
      <c r="EX115" s="308"/>
      <c r="EY115" s="308"/>
      <c r="EZ115" s="308"/>
      <c r="FA115" s="308"/>
      <c r="FB115" s="308"/>
      <c r="FC115" s="308"/>
      <c r="FD115" s="308"/>
      <c r="FE115" s="308"/>
      <c r="FF115" s="308"/>
      <c r="FG115" s="308"/>
      <c r="FH115" s="308"/>
      <c r="FI115" s="308"/>
      <c r="FJ115" s="308"/>
      <c r="FK115" s="308"/>
      <c r="FL115" s="308"/>
      <c r="FM115" s="308"/>
      <c r="FN115" s="308"/>
      <c r="FO115" s="308"/>
      <c r="FP115" s="308"/>
      <c r="FQ115" s="308"/>
      <c r="FR115" s="308"/>
      <c r="FS115" s="308"/>
      <c r="FT115" s="308"/>
      <c r="FU115" s="308"/>
      <c r="FV115" s="308"/>
      <c r="FW115" s="308"/>
      <c r="FX115" s="308"/>
      <c r="FY115" s="308"/>
      <c r="FZ115" s="308"/>
      <c r="GA115" s="308"/>
      <c r="GB115" s="308"/>
      <c r="GC115" s="308"/>
      <c r="GD115" s="308"/>
      <c r="GE115" s="308"/>
      <c r="GF115" s="308"/>
      <c r="GG115" s="308"/>
    </row>
    <row r="116" spans="1:189" s="392" customFormat="1" ht="28.5">
      <c r="A116" s="413">
        <v>-3</v>
      </c>
      <c r="B116" s="324" t="s">
        <v>556</v>
      </c>
      <c r="C116" s="325"/>
      <c r="D116" s="410"/>
      <c r="E116" s="395">
        <v>168098.47200000001</v>
      </c>
      <c r="F116" s="368"/>
      <c r="G116" s="368">
        <v>80000</v>
      </c>
      <c r="H116" s="390"/>
      <c r="I116" s="395">
        <v>12000</v>
      </c>
      <c r="J116" s="368"/>
      <c r="K116" s="395">
        <v>12000</v>
      </c>
      <c r="L116" s="390"/>
      <c r="M116" s="352">
        <f t="shared" ref="M116" si="37">+M117</f>
        <v>105862.462</v>
      </c>
      <c r="N116" s="368"/>
      <c r="O116" s="352">
        <f>+O117</f>
        <v>65462.462</v>
      </c>
      <c r="P116" s="390"/>
      <c r="Q116" s="344">
        <v>9000</v>
      </c>
      <c r="R116" s="344"/>
      <c r="S116" s="344">
        <v>9000</v>
      </c>
      <c r="T116" s="390"/>
      <c r="U116" s="390"/>
      <c r="V116" s="390"/>
      <c r="W116" s="390"/>
      <c r="X116" s="391"/>
      <c r="Y116" s="308"/>
      <c r="Z116" s="308"/>
      <c r="AA116" s="308"/>
      <c r="AB116" s="308"/>
      <c r="AC116" s="308"/>
      <c r="AD116" s="308"/>
      <c r="AE116" s="308"/>
      <c r="AF116" s="308"/>
      <c r="AG116" s="308"/>
      <c r="AH116" s="308"/>
      <c r="AI116" s="308"/>
      <c r="AJ116" s="308"/>
      <c r="AK116" s="308"/>
      <c r="AL116" s="308"/>
      <c r="AM116" s="308"/>
      <c r="AN116" s="308"/>
      <c r="AO116" s="308"/>
      <c r="AP116" s="308"/>
      <c r="AQ116" s="308"/>
      <c r="AR116" s="308"/>
      <c r="AS116" s="308"/>
      <c r="AT116" s="308"/>
      <c r="AU116" s="308"/>
      <c r="AV116" s="308"/>
      <c r="AW116" s="308"/>
      <c r="AX116" s="308"/>
      <c r="AY116" s="308"/>
      <c r="AZ116" s="308"/>
      <c r="BA116" s="308"/>
      <c r="BB116" s="308"/>
      <c r="BC116" s="308"/>
      <c r="BD116" s="308"/>
      <c r="BE116" s="308"/>
      <c r="BF116" s="308"/>
      <c r="BG116" s="308"/>
      <c r="BH116" s="308"/>
      <c r="BI116" s="308"/>
      <c r="BJ116" s="308"/>
      <c r="BK116" s="308"/>
      <c r="BL116" s="308"/>
      <c r="BM116" s="308"/>
      <c r="BN116" s="308"/>
      <c r="BO116" s="308"/>
      <c r="BP116" s="308"/>
      <c r="BQ116" s="308"/>
      <c r="BR116" s="308"/>
      <c r="BS116" s="308"/>
      <c r="BT116" s="308"/>
      <c r="BU116" s="308"/>
      <c r="BV116" s="308"/>
      <c r="BW116" s="308"/>
      <c r="BX116" s="308"/>
      <c r="BY116" s="308"/>
      <c r="BZ116" s="308"/>
      <c r="CA116" s="308"/>
      <c r="CB116" s="308"/>
      <c r="CC116" s="308"/>
      <c r="CD116" s="308"/>
      <c r="CE116" s="308"/>
      <c r="CF116" s="308"/>
      <c r="CG116" s="308"/>
      <c r="CH116" s="308"/>
      <c r="CI116" s="308"/>
      <c r="CJ116" s="308"/>
      <c r="CK116" s="308"/>
      <c r="CL116" s="308"/>
      <c r="CM116" s="308"/>
      <c r="CN116" s="308"/>
      <c r="CO116" s="308"/>
      <c r="CP116" s="308"/>
      <c r="CQ116" s="308"/>
      <c r="CR116" s="308"/>
      <c r="CS116" s="308"/>
      <c r="CT116" s="308"/>
      <c r="CU116" s="308"/>
      <c r="CV116" s="308"/>
      <c r="CW116" s="308"/>
      <c r="CX116" s="308"/>
      <c r="CY116" s="308"/>
      <c r="CZ116" s="308"/>
      <c r="DA116" s="308"/>
      <c r="DB116" s="308"/>
      <c r="DC116" s="308"/>
      <c r="DD116" s="308"/>
      <c r="DE116" s="308"/>
      <c r="DF116" s="308"/>
      <c r="DG116" s="308"/>
      <c r="DH116" s="308"/>
      <c r="DI116" s="308"/>
      <c r="DJ116" s="308"/>
      <c r="DK116" s="308"/>
      <c r="DL116" s="308"/>
      <c r="DM116" s="308"/>
      <c r="DN116" s="308"/>
      <c r="DO116" s="308"/>
      <c r="DP116" s="308"/>
      <c r="DQ116" s="308"/>
      <c r="DR116" s="308"/>
      <c r="DS116" s="308"/>
      <c r="DT116" s="308"/>
      <c r="DU116" s="308"/>
      <c r="DV116" s="308"/>
      <c r="DW116" s="308"/>
      <c r="DX116" s="308"/>
      <c r="DY116" s="308"/>
      <c r="DZ116" s="308"/>
      <c r="EA116" s="308"/>
      <c r="EB116" s="308"/>
      <c r="EC116" s="308"/>
      <c r="ED116" s="308"/>
      <c r="EE116" s="308"/>
      <c r="EF116" s="308"/>
      <c r="EG116" s="308"/>
      <c r="EH116" s="308"/>
      <c r="EI116" s="308"/>
      <c r="EJ116" s="308"/>
      <c r="EK116" s="308"/>
      <c r="EL116" s="308"/>
      <c r="EM116" s="308"/>
      <c r="EN116" s="308"/>
      <c r="EO116" s="308"/>
      <c r="EP116" s="308"/>
      <c r="EQ116" s="308"/>
      <c r="ER116" s="308"/>
      <c r="ES116" s="308"/>
      <c r="ET116" s="308"/>
      <c r="EU116" s="308"/>
      <c r="EV116" s="308"/>
      <c r="EW116" s="308"/>
      <c r="EX116" s="308"/>
      <c r="EY116" s="308"/>
      <c r="EZ116" s="308"/>
      <c r="FA116" s="308"/>
      <c r="FB116" s="308"/>
      <c r="FC116" s="308"/>
      <c r="FD116" s="308"/>
      <c r="FE116" s="308"/>
      <c r="FF116" s="308"/>
      <c r="FG116" s="308"/>
      <c r="FH116" s="308"/>
      <c r="FI116" s="308"/>
      <c r="FJ116" s="308"/>
      <c r="FK116" s="308"/>
      <c r="FL116" s="308"/>
      <c r="FM116" s="308"/>
      <c r="FN116" s="308"/>
      <c r="FO116" s="308"/>
      <c r="FP116" s="308"/>
      <c r="FQ116" s="308"/>
      <c r="FR116" s="308"/>
      <c r="FS116" s="308"/>
      <c r="FT116" s="308"/>
      <c r="FU116" s="308"/>
      <c r="FV116" s="308"/>
      <c r="FW116" s="308"/>
      <c r="FX116" s="308"/>
      <c r="FY116" s="308"/>
      <c r="FZ116" s="308"/>
      <c r="GA116" s="308"/>
      <c r="GB116" s="308"/>
      <c r="GC116" s="308"/>
      <c r="GD116" s="308"/>
      <c r="GE116" s="308"/>
      <c r="GF116" s="308"/>
      <c r="GG116" s="308"/>
    </row>
    <row r="117" spans="1:189" s="392" customFormat="1">
      <c r="A117" s="413" t="s">
        <v>485</v>
      </c>
      <c r="B117" s="324" t="s">
        <v>522</v>
      </c>
      <c r="C117" s="325"/>
      <c r="D117" s="414"/>
      <c r="E117" s="322">
        <v>168098.47200000001</v>
      </c>
      <c r="F117" s="368"/>
      <c r="G117" s="368">
        <v>80000</v>
      </c>
      <c r="H117" s="390"/>
      <c r="I117" s="322">
        <v>12000</v>
      </c>
      <c r="J117" s="368"/>
      <c r="K117" s="322">
        <v>12000</v>
      </c>
      <c r="L117" s="390"/>
      <c r="M117" s="352">
        <f t="shared" ref="M117" si="38">+SUM(M118:M119)</f>
        <v>105862.462</v>
      </c>
      <c r="N117" s="368"/>
      <c r="O117" s="352">
        <f>+SUM(O118:O119)</f>
        <v>65462.462</v>
      </c>
      <c r="P117" s="390"/>
      <c r="Q117" s="322">
        <v>9000</v>
      </c>
      <c r="R117" s="322"/>
      <c r="S117" s="322">
        <v>9000</v>
      </c>
      <c r="T117" s="390"/>
      <c r="U117" s="390"/>
      <c r="V117" s="390"/>
      <c r="W117" s="390"/>
      <c r="X117" s="391"/>
      <c r="Y117" s="308"/>
      <c r="Z117" s="308"/>
      <c r="AA117" s="308"/>
      <c r="AB117" s="308"/>
      <c r="AC117" s="308"/>
      <c r="AD117" s="308"/>
      <c r="AE117" s="308"/>
      <c r="AF117" s="308"/>
      <c r="AG117" s="308"/>
      <c r="AH117" s="308"/>
      <c r="AI117" s="308"/>
      <c r="AJ117" s="308"/>
      <c r="AK117" s="308"/>
      <c r="AL117" s="308"/>
      <c r="AM117" s="308"/>
      <c r="AN117" s="308"/>
      <c r="AO117" s="308"/>
      <c r="AP117" s="308"/>
      <c r="AQ117" s="308"/>
      <c r="AR117" s="308"/>
      <c r="AS117" s="308"/>
      <c r="AT117" s="308"/>
      <c r="AU117" s="308"/>
      <c r="AV117" s="308"/>
      <c r="AW117" s="308"/>
      <c r="AX117" s="308"/>
      <c r="AY117" s="308"/>
      <c r="AZ117" s="308"/>
      <c r="BA117" s="308"/>
      <c r="BB117" s="308"/>
      <c r="BC117" s="308"/>
      <c r="BD117" s="308"/>
      <c r="BE117" s="308"/>
      <c r="BF117" s="308"/>
      <c r="BG117" s="308"/>
      <c r="BH117" s="308"/>
      <c r="BI117" s="308"/>
      <c r="BJ117" s="308"/>
      <c r="BK117" s="308"/>
      <c r="BL117" s="308"/>
      <c r="BM117" s="308"/>
      <c r="BN117" s="308"/>
      <c r="BO117" s="308"/>
      <c r="BP117" s="308"/>
      <c r="BQ117" s="308"/>
      <c r="BR117" s="308"/>
      <c r="BS117" s="308"/>
      <c r="BT117" s="308"/>
      <c r="BU117" s="308"/>
      <c r="BV117" s="308"/>
      <c r="BW117" s="308"/>
      <c r="BX117" s="308"/>
      <c r="BY117" s="308"/>
      <c r="BZ117" s="308"/>
      <c r="CA117" s="308"/>
      <c r="CB117" s="308"/>
      <c r="CC117" s="308"/>
      <c r="CD117" s="308"/>
      <c r="CE117" s="308"/>
      <c r="CF117" s="308"/>
      <c r="CG117" s="308"/>
      <c r="CH117" s="308"/>
      <c r="CI117" s="308"/>
      <c r="CJ117" s="308"/>
      <c r="CK117" s="308"/>
      <c r="CL117" s="308"/>
      <c r="CM117" s="308"/>
      <c r="CN117" s="308"/>
      <c r="CO117" s="308"/>
      <c r="CP117" s="308"/>
      <c r="CQ117" s="308"/>
      <c r="CR117" s="308"/>
      <c r="CS117" s="308"/>
      <c r="CT117" s="308"/>
      <c r="CU117" s="308"/>
      <c r="CV117" s="308"/>
      <c r="CW117" s="308"/>
      <c r="CX117" s="308"/>
      <c r="CY117" s="308"/>
      <c r="CZ117" s="308"/>
      <c r="DA117" s="308"/>
      <c r="DB117" s="308"/>
      <c r="DC117" s="308"/>
      <c r="DD117" s="308"/>
      <c r="DE117" s="308"/>
      <c r="DF117" s="308"/>
      <c r="DG117" s="308"/>
      <c r="DH117" s="308"/>
      <c r="DI117" s="308"/>
      <c r="DJ117" s="308"/>
      <c r="DK117" s="308"/>
      <c r="DL117" s="308"/>
      <c r="DM117" s="308"/>
      <c r="DN117" s="308"/>
      <c r="DO117" s="308"/>
      <c r="DP117" s="308"/>
      <c r="DQ117" s="308"/>
      <c r="DR117" s="308"/>
      <c r="DS117" s="308"/>
      <c r="DT117" s="308"/>
      <c r="DU117" s="308"/>
      <c r="DV117" s="308"/>
      <c r="DW117" s="308"/>
      <c r="DX117" s="308"/>
      <c r="DY117" s="308"/>
      <c r="DZ117" s="308"/>
      <c r="EA117" s="308"/>
      <c r="EB117" s="308"/>
      <c r="EC117" s="308"/>
      <c r="ED117" s="308"/>
      <c r="EE117" s="308"/>
      <c r="EF117" s="308"/>
      <c r="EG117" s="308"/>
      <c r="EH117" s="308"/>
      <c r="EI117" s="308"/>
      <c r="EJ117" s="308"/>
      <c r="EK117" s="308"/>
      <c r="EL117" s="308"/>
      <c r="EM117" s="308"/>
      <c r="EN117" s="308"/>
      <c r="EO117" s="308"/>
      <c r="EP117" s="308"/>
      <c r="EQ117" s="308"/>
      <c r="ER117" s="308"/>
      <c r="ES117" s="308"/>
      <c r="ET117" s="308"/>
      <c r="EU117" s="308"/>
      <c r="EV117" s="308"/>
      <c r="EW117" s="308"/>
      <c r="EX117" s="308"/>
      <c r="EY117" s="308"/>
      <c r="EZ117" s="308"/>
      <c r="FA117" s="308"/>
      <c r="FB117" s="308"/>
      <c r="FC117" s="308"/>
      <c r="FD117" s="308"/>
      <c r="FE117" s="308"/>
      <c r="FF117" s="308"/>
      <c r="FG117" s="308"/>
      <c r="FH117" s="308"/>
      <c r="FI117" s="308"/>
      <c r="FJ117" s="308"/>
      <c r="FK117" s="308"/>
      <c r="FL117" s="308"/>
      <c r="FM117" s="308"/>
      <c r="FN117" s="308"/>
      <c r="FO117" s="308"/>
      <c r="FP117" s="308"/>
      <c r="FQ117" s="308"/>
      <c r="FR117" s="308"/>
      <c r="FS117" s="308"/>
      <c r="FT117" s="308"/>
      <c r="FU117" s="308"/>
      <c r="FV117" s="308"/>
      <c r="FW117" s="308"/>
      <c r="FX117" s="308"/>
      <c r="FY117" s="308"/>
      <c r="FZ117" s="308"/>
      <c r="GA117" s="308"/>
      <c r="GB117" s="308"/>
      <c r="GC117" s="308"/>
      <c r="GD117" s="308"/>
      <c r="GE117" s="308"/>
      <c r="GF117" s="308"/>
      <c r="GG117" s="308"/>
    </row>
    <row r="118" spans="1:189" s="392" customFormat="1" ht="30">
      <c r="A118" s="411">
        <v>1</v>
      </c>
      <c r="B118" s="368" t="s">
        <v>639</v>
      </c>
      <c r="C118" s="401" t="s">
        <v>640</v>
      </c>
      <c r="D118" s="414" t="s">
        <v>641</v>
      </c>
      <c r="E118" s="322">
        <v>81746.471999999994</v>
      </c>
      <c r="F118" s="368"/>
      <c r="G118" s="368">
        <v>30000</v>
      </c>
      <c r="H118" s="390"/>
      <c r="I118" s="322">
        <v>0</v>
      </c>
      <c r="J118" s="368"/>
      <c r="K118" s="322"/>
      <c r="L118" s="390"/>
      <c r="M118" s="356">
        <v>46300</v>
      </c>
      <c r="N118" s="368"/>
      <c r="O118" s="356">
        <v>21000</v>
      </c>
      <c r="P118" s="390"/>
      <c r="Q118" s="322">
        <v>9000</v>
      </c>
      <c r="R118" s="322"/>
      <c r="S118" s="322">
        <v>9000</v>
      </c>
      <c r="T118" s="390"/>
      <c r="U118" s="390"/>
      <c r="V118" s="390"/>
      <c r="W118" s="390"/>
      <c r="X118" s="391"/>
      <c r="Y118" s="308"/>
      <c r="Z118" s="308"/>
      <c r="AA118" s="308"/>
      <c r="AB118" s="308"/>
      <c r="AC118" s="308"/>
      <c r="AD118" s="308"/>
      <c r="AE118" s="308"/>
      <c r="AF118" s="308"/>
      <c r="AG118" s="308"/>
      <c r="AH118" s="308"/>
      <c r="AI118" s="308"/>
      <c r="AJ118" s="308"/>
      <c r="AK118" s="308"/>
      <c r="AL118" s="308"/>
      <c r="AM118" s="308"/>
      <c r="AN118" s="308"/>
      <c r="AO118" s="308"/>
      <c r="AP118" s="308"/>
      <c r="AQ118" s="308"/>
      <c r="AR118" s="308"/>
      <c r="AS118" s="308"/>
      <c r="AT118" s="308"/>
      <c r="AU118" s="308"/>
      <c r="AV118" s="308"/>
      <c r="AW118" s="308"/>
      <c r="AX118" s="308"/>
      <c r="AY118" s="308"/>
      <c r="AZ118" s="308"/>
      <c r="BA118" s="308"/>
      <c r="BB118" s="308"/>
      <c r="BC118" s="308"/>
      <c r="BD118" s="308"/>
      <c r="BE118" s="308"/>
      <c r="BF118" s="308"/>
      <c r="BG118" s="308"/>
      <c r="BH118" s="308"/>
      <c r="BI118" s="308"/>
      <c r="BJ118" s="308"/>
      <c r="BK118" s="308"/>
      <c r="BL118" s="308"/>
      <c r="BM118" s="308"/>
      <c r="BN118" s="308"/>
      <c r="BO118" s="308"/>
      <c r="BP118" s="308"/>
      <c r="BQ118" s="308"/>
      <c r="BR118" s="308"/>
      <c r="BS118" s="308"/>
      <c r="BT118" s="308"/>
      <c r="BU118" s="308"/>
      <c r="BV118" s="308"/>
      <c r="BW118" s="308"/>
      <c r="BX118" s="308"/>
      <c r="BY118" s="308"/>
      <c r="BZ118" s="308"/>
      <c r="CA118" s="308"/>
      <c r="CB118" s="308"/>
      <c r="CC118" s="308"/>
      <c r="CD118" s="308"/>
      <c r="CE118" s="308"/>
      <c r="CF118" s="308"/>
      <c r="CG118" s="308"/>
      <c r="CH118" s="308"/>
      <c r="CI118" s="308"/>
      <c r="CJ118" s="308"/>
      <c r="CK118" s="308"/>
      <c r="CL118" s="308"/>
      <c r="CM118" s="308"/>
      <c r="CN118" s="308"/>
      <c r="CO118" s="308"/>
      <c r="CP118" s="308"/>
      <c r="CQ118" s="308"/>
      <c r="CR118" s="308"/>
      <c r="CS118" s="308"/>
      <c r="CT118" s="308"/>
      <c r="CU118" s="308"/>
      <c r="CV118" s="308"/>
      <c r="CW118" s="308"/>
      <c r="CX118" s="308"/>
      <c r="CY118" s="308"/>
      <c r="CZ118" s="308"/>
      <c r="DA118" s="308"/>
      <c r="DB118" s="308"/>
      <c r="DC118" s="308"/>
      <c r="DD118" s="308"/>
      <c r="DE118" s="308"/>
      <c r="DF118" s="308"/>
      <c r="DG118" s="308"/>
      <c r="DH118" s="308"/>
      <c r="DI118" s="308"/>
      <c r="DJ118" s="308"/>
      <c r="DK118" s="308"/>
      <c r="DL118" s="308"/>
      <c r="DM118" s="308"/>
      <c r="DN118" s="308"/>
      <c r="DO118" s="308"/>
      <c r="DP118" s="308"/>
      <c r="DQ118" s="308"/>
      <c r="DR118" s="308"/>
      <c r="DS118" s="308"/>
      <c r="DT118" s="308"/>
      <c r="DU118" s="308"/>
      <c r="DV118" s="308"/>
      <c r="DW118" s="308"/>
      <c r="DX118" s="308"/>
      <c r="DY118" s="308"/>
      <c r="DZ118" s="308"/>
      <c r="EA118" s="308"/>
      <c r="EB118" s="308"/>
      <c r="EC118" s="308"/>
      <c r="ED118" s="308"/>
      <c r="EE118" s="308"/>
      <c r="EF118" s="308"/>
      <c r="EG118" s="308"/>
      <c r="EH118" s="308"/>
      <c r="EI118" s="308"/>
      <c r="EJ118" s="308"/>
      <c r="EK118" s="308"/>
      <c r="EL118" s="308"/>
      <c r="EM118" s="308"/>
      <c r="EN118" s="308"/>
      <c r="EO118" s="308"/>
      <c r="EP118" s="308"/>
      <c r="EQ118" s="308"/>
      <c r="ER118" s="308"/>
      <c r="ES118" s="308"/>
      <c r="ET118" s="308"/>
      <c r="EU118" s="308"/>
      <c r="EV118" s="308"/>
      <c r="EW118" s="308"/>
      <c r="EX118" s="308"/>
      <c r="EY118" s="308"/>
      <c r="EZ118" s="308"/>
      <c r="FA118" s="308"/>
      <c r="FB118" s="308"/>
      <c r="FC118" s="308"/>
      <c r="FD118" s="308"/>
      <c r="FE118" s="308"/>
      <c r="FF118" s="308"/>
      <c r="FG118" s="308"/>
      <c r="FH118" s="308"/>
      <c r="FI118" s="308"/>
      <c r="FJ118" s="308"/>
      <c r="FK118" s="308"/>
      <c r="FL118" s="308"/>
      <c r="FM118" s="308"/>
      <c r="FN118" s="308"/>
      <c r="FO118" s="308"/>
      <c r="FP118" s="308"/>
      <c r="FQ118" s="308"/>
      <c r="FR118" s="308"/>
      <c r="FS118" s="308"/>
      <c r="FT118" s="308"/>
      <c r="FU118" s="308"/>
      <c r="FV118" s="308"/>
      <c r="FW118" s="308"/>
      <c r="FX118" s="308"/>
      <c r="FY118" s="308"/>
      <c r="FZ118" s="308"/>
      <c r="GA118" s="308"/>
      <c r="GB118" s="308"/>
      <c r="GC118" s="308"/>
      <c r="GD118" s="308"/>
      <c r="GE118" s="308"/>
      <c r="GF118" s="308"/>
      <c r="GG118" s="308"/>
    </row>
    <row r="119" spans="1:189" s="392" customFormat="1" ht="30">
      <c r="A119" s="411">
        <f t="shared" ref="A119" si="39">+A118+1</f>
        <v>2</v>
      </c>
      <c r="B119" s="368" t="s">
        <v>642</v>
      </c>
      <c r="C119" s="401" t="s">
        <v>600</v>
      </c>
      <c r="D119" s="414" t="s">
        <v>643</v>
      </c>
      <c r="E119" s="322">
        <v>86352</v>
      </c>
      <c r="F119" s="368"/>
      <c r="G119" s="368">
        <v>50000</v>
      </c>
      <c r="H119" s="390"/>
      <c r="I119" s="322">
        <v>12000</v>
      </c>
      <c r="J119" s="368"/>
      <c r="K119" s="322">
        <v>12000</v>
      </c>
      <c r="L119" s="390"/>
      <c r="M119" s="356">
        <f>62100-2537.538</f>
        <v>59562.462</v>
      </c>
      <c r="N119" s="368"/>
      <c r="O119" s="356">
        <f>47000-2537.538</f>
        <v>44462.462</v>
      </c>
      <c r="P119" s="390"/>
      <c r="Q119" s="322"/>
      <c r="R119" s="322"/>
      <c r="S119" s="322"/>
      <c r="T119" s="390"/>
      <c r="U119" s="390"/>
      <c r="V119" s="390"/>
      <c r="W119" s="390"/>
      <c r="X119" s="391"/>
      <c r="Y119" s="308"/>
      <c r="Z119" s="308"/>
      <c r="AA119" s="308"/>
      <c r="AB119" s="308"/>
      <c r="AC119" s="308"/>
      <c r="AD119" s="30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8"/>
      <c r="AY119" s="308"/>
      <c r="AZ119" s="308"/>
      <c r="BA119" s="308"/>
      <c r="BB119" s="308"/>
      <c r="BC119" s="308"/>
      <c r="BD119" s="308"/>
      <c r="BE119" s="308"/>
      <c r="BF119" s="308"/>
      <c r="BG119" s="308"/>
      <c r="BH119" s="308"/>
      <c r="BI119" s="308"/>
      <c r="BJ119" s="308"/>
      <c r="BK119" s="308"/>
      <c r="BL119" s="308"/>
      <c r="BM119" s="308"/>
      <c r="BN119" s="308"/>
      <c r="BO119" s="308"/>
      <c r="BP119" s="308"/>
      <c r="BQ119" s="308"/>
      <c r="BR119" s="308"/>
      <c r="BS119" s="308"/>
      <c r="BT119" s="308"/>
      <c r="BU119" s="308"/>
      <c r="BV119" s="308"/>
      <c r="BW119" s="308"/>
      <c r="BX119" s="308"/>
      <c r="BY119" s="308"/>
      <c r="BZ119" s="308"/>
      <c r="CA119" s="308"/>
      <c r="CB119" s="308"/>
      <c r="CC119" s="308"/>
      <c r="CD119" s="308"/>
      <c r="CE119" s="308"/>
      <c r="CF119" s="308"/>
      <c r="CG119" s="308"/>
      <c r="CH119" s="308"/>
      <c r="CI119" s="308"/>
      <c r="CJ119" s="308"/>
      <c r="CK119" s="308"/>
      <c r="CL119" s="308"/>
      <c r="CM119" s="308"/>
      <c r="CN119" s="308"/>
      <c r="CO119" s="308"/>
      <c r="CP119" s="308"/>
      <c r="CQ119" s="308"/>
      <c r="CR119" s="308"/>
      <c r="CS119" s="308"/>
      <c r="CT119" s="308"/>
      <c r="CU119" s="308"/>
      <c r="CV119" s="308"/>
      <c r="CW119" s="308"/>
      <c r="CX119" s="308"/>
      <c r="CY119" s="308"/>
      <c r="CZ119" s="308"/>
      <c r="DA119" s="308"/>
      <c r="DB119" s="308"/>
      <c r="DC119" s="308"/>
      <c r="DD119" s="308"/>
      <c r="DE119" s="308"/>
      <c r="DF119" s="308"/>
      <c r="DG119" s="308"/>
      <c r="DH119" s="308"/>
      <c r="DI119" s="308"/>
      <c r="DJ119" s="308"/>
      <c r="DK119" s="308"/>
      <c r="DL119" s="308"/>
      <c r="DM119" s="308"/>
      <c r="DN119" s="308"/>
      <c r="DO119" s="308"/>
      <c r="DP119" s="308"/>
      <c r="DQ119" s="308"/>
      <c r="DR119" s="308"/>
      <c r="DS119" s="308"/>
      <c r="DT119" s="308"/>
      <c r="DU119" s="308"/>
      <c r="DV119" s="308"/>
      <c r="DW119" s="308"/>
      <c r="DX119" s="308"/>
      <c r="DY119" s="308"/>
      <c r="DZ119" s="308"/>
      <c r="EA119" s="308"/>
      <c r="EB119" s="308"/>
      <c r="EC119" s="308"/>
      <c r="ED119" s="308"/>
      <c r="EE119" s="308"/>
      <c r="EF119" s="308"/>
      <c r="EG119" s="308"/>
      <c r="EH119" s="308"/>
      <c r="EI119" s="308"/>
      <c r="EJ119" s="308"/>
      <c r="EK119" s="308"/>
      <c r="EL119" s="308"/>
      <c r="EM119" s="308"/>
      <c r="EN119" s="308"/>
      <c r="EO119" s="308"/>
      <c r="EP119" s="308"/>
      <c r="EQ119" s="308"/>
      <c r="ER119" s="308"/>
      <c r="ES119" s="308"/>
      <c r="ET119" s="308"/>
      <c r="EU119" s="308"/>
      <c r="EV119" s="308"/>
      <c r="EW119" s="308"/>
      <c r="EX119" s="308"/>
      <c r="EY119" s="308"/>
      <c r="EZ119" s="308"/>
      <c r="FA119" s="308"/>
      <c r="FB119" s="308"/>
      <c r="FC119" s="308"/>
      <c r="FD119" s="308"/>
      <c r="FE119" s="308"/>
      <c r="FF119" s="308"/>
      <c r="FG119" s="308"/>
      <c r="FH119" s="308"/>
      <c r="FI119" s="308"/>
      <c r="FJ119" s="308"/>
      <c r="FK119" s="308"/>
      <c r="FL119" s="308"/>
      <c r="FM119" s="308"/>
      <c r="FN119" s="308"/>
      <c r="FO119" s="308"/>
      <c r="FP119" s="308"/>
      <c r="FQ119" s="308"/>
      <c r="FR119" s="308"/>
      <c r="FS119" s="308"/>
      <c r="FT119" s="308"/>
      <c r="FU119" s="308"/>
      <c r="FV119" s="308"/>
      <c r="FW119" s="308"/>
      <c r="FX119" s="308"/>
      <c r="FY119" s="308"/>
      <c r="FZ119" s="308"/>
      <c r="GA119" s="308"/>
      <c r="GB119" s="308"/>
      <c r="GC119" s="308"/>
      <c r="GD119" s="308"/>
      <c r="GE119" s="308"/>
      <c r="GF119" s="308"/>
      <c r="GG119" s="308"/>
    </row>
    <row r="120" spans="1:189" s="392" customFormat="1">
      <c r="A120" s="413">
        <v>-3</v>
      </c>
      <c r="B120" s="324" t="s">
        <v>559</v>
      </c>
      <c r="C120" s="325"/>
      <c r="D120" s="410"/>
      <c r="E120" s="395">
        <v>2690000</v>
      </c>
      <c r="F120" s="368"/>
      <c r="G120" s="368">
        <v>2580000</v>
      </c>
      <c r="H120" s="390"/>
      <c r="I120" s="395">
        <v>0</v>
      </c>
      <c r="J120" s="368"/>
      <c r="K120" s="395">
        <v>0</v>
      </c>
      <c r="L120" s="390"/>
      <c r="M120" s="352">
        <f t="shared" ref="M120" si="40">+M121</f>
        <v>0</v>
      </c>
      <c r="N120" s="368"/>
      <c r="O120" s="352">
        <f>+O121</f>
        <v>0</v>
      </c>
      <c r="P120" s="390"/>
      <c r="Q120" s="417">
        <v>14000</v>
      </c>
      <c r="R120" s="417"/>
      <c r="S120" s="417">
        <v>14000</v>
      </c>
      <c r="T120" s="390"/>
      <c r="U120" s="390"/>
      <c r="V120" s="390"/>
      <c r="W120" s="390"/>
      <c r="X120" s="391"/>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8"/>
      <c r="AY120" s="308"/>
      <c r="AZ120" s="308"/>
      <c r="BA120" s="308"/>
      <c r="BB120" s="308"/>
      <c r="BC120" s="308"/>
      <c r="BD120" s="308"/>
      <c r="BE120" s="308"/>
      <c r="BF120" s="308"/>
      <c r="BG120" s="308"/>
      <c r="BH120" s="308"/>
      <c r="BI120" s="308"/>
      <c r="BJ120" s="308"/>
      <c r="BK120" s="308"/>
      <c r="BL120" s="308"/>
      <c r="BM120" s="308"/>
      <c r="BN120" s="308"/>
      <c r="BO120" s="308"/>
      <c r="BP120" s="308"/>
      <c r="BQ120" s="308"/>
      <c r="BR120" s="308"/>
      <c r="BS120" s="308"/>
      <c r="BT120" s="308"/>
      <c r="BU120" s="308"/>
      <c r="BV120" s="308"/>
      <c r="BW120" s="308"/>
      <c r="BX120" s="308"/>
      <c r="BY120" s="308"/>
      <c r="BZ120" s="308"/>
      <c r="CA120" s="308"/>
      <c r="CB120" s="308"/>
      <c r="CC120" s="308"/>
      <c r="CD120" s="308"/>
      <c r="CE120" s="308"/>
      <c r="CF120" s="308"/>
      <c r="CG120" s="308"/>
      <c r="CH120" s="308"/>
      <c r="CI120" s="308"/>
      <c r="CJ120" s="308"/>
      <c r="CK120" s="308"/>
      <c r="CL120" s="308"/>
      <c r="CM120" s="308"/>
      <c r="CN120" s="308"/>
      <c r="CO120" s="308"/>
      <c r="CP120" s="308"/>
      <c r="CQ120" s="308"/>
      <c r="CR120" s="308"/>
      <c r="CS120" s="308"/>
      <c r="CT120" s="308"/>
      <c r="CU120" s="308"/>
      <c r="CV120" s="308"/>
      <c r="CW120" s="308"/>
      <c r="CX120" s="308"/>
      <c r="CY120" s="308"/>
      <c r="CZ120" s="308"/>
      <c r="DA120" s="308"/>
      <c r="DB120" s="308"/>
      <c r="DC120" s="308"/>
      <c r="DD120" s="308"/>
      <c r="DE120" s="308"/>
      <c r="DF120" s="308"/>
      <c r="DG120" s="308"/>
      <c r="DH120" s="308"/>
      <c r="DI120" s="308"/>
      <c r="DJ120" s="308"/>
      <c r="DK120" s="308"/>
      <c r="DL120" s="308"/>
      <c r="DM120" s="308"/>
      <c r="DN120" s="308"/>
      <c r="DO120" s="308"/>
      <c r="DP120" s="308"/>
      <c r="DQ120" s="308"/>
      <c r="DR120" s="308"/>
      <c r="DS120" s="308"/>
      <c r="DT120" s="308"/>
      <c r="DU120" s="308"/>
      <c r="DV120" s="308"/>
      <c r="DW120" s="308"/>
      <c r="DX120" s="308"/>
      <c r="DY120" s="308"/>
      <c r="DZ120" s="308"/>
      <c r="EA120" s="308"/>
      <c r="EB120" s="308"/>
      <c r="EC120" s="308"/>
      <c r="ED120" s="308"/>
      <c r="EE120" s="308"/>
      <c r="EF120" s="308"/>
      <c r="EG120" s="308"/>
      <c r="EH120" s="308"/>
      <c r="EI120" s="308"/>
      <c r="EJ120" s="308"/>
      <c r="EK120" s="308"/>
      <c r="EL120" s="308"/>
      <c r="EM120" s="308"/>
      <c r="EN120" s="308"/>
      <c r="EO120" s="308"/>
      <c r="EP120" s="308"/>
      <c r="EQ120" s="308"/>
      <c r="ER120" s="308"/>
      <c r="ES120" s="308"/>
      <c r="ET120" s="308"/>
      <c r="EU120" s="308"/>
      <c r="EV120" s="308"/>
      <c r="EW120" s="308"/>
      <c r="EX120" s="308"/>
      <c r="EY120" s="308"/>
      <c r="EZ120" s="308"/>
      <c r="FA120" s="308"/>
      <c r="FB120" s="308"/>
      <c r="FC120" s="308"/>
      <c r="FD120" s="308"/>
      <c r="FE120" s="308"/>
      <c r="FF120" s="308"/>
      <c r="FG120" s="308"/>
      <c r="FH120" s="308"/>
      <c r="FI120" s="308"/>
      <c r="FJ120" s="308"/>
      <c r="FK120" s="308"/>
      <c r="FL120" s="308"/>
      <c r="FM120" s="308"/>
      <c r="FN120" s="308"/>
      <c r="FO120" s="308"/>
      <c r="FP120" s="308"/>
      <c r="FQ120" s="308"/>
      <c r="FR120" s="308"/>
      <c r="FS120" s="308"/>
      <c r="FT120" s="308"/>
      <c r="FU120" s="308"/>
      <c r="FV120" s="308"/>
      <c r="FW120" s="308"/>
      <c r="FX120" s="308"/>
      <c r="FY120" s="308"/>
      <c r="FZ120" s="308"/>
      <c r="GA120" s="308"/>
      <c r="GB120" s="308"/>
      <c r="GC120" s="308"/>
      <c r="GD120" s="308"/>
      <c r="GE120" s="308"/>
      <c r="GF120" s="308"/>
      <c r="GG120" s="308"/>
    </row>
    <row r="121" spans="1:189" s="392" customFormat="1">
      <c r="A121" s="413" t="s">
        <v>485</v>
      </c>
      <c r="B121" s="324" t="s">
        <v>522</v>
      </c>
      <c r="C121" s="325"/>
      <c r="D121" s="414"/>
      <c r="E121" s="322">
        <v>2690000</v>
      </c>
      <c r="F121" s="368"/>
      <c r="G121" s="368">
        <v>2580000</v>
      </c>
      <c r="H121" s="390"/>
      <c r="I121" s="322">
        <v>0</v>
      </c>
      <c r="J121" s="368"/>
      <c r="K121" s="322">
        <v>0</v>
      </c>
      <c r="L121" s="390"/>
      <c r="M121" s="352">
        <f t="shared" ref="M121" si="41">+SUM(M122:M125)</f>
        <v>0</v>
      </c>
      <c r="N121" s="368"/>
      <c r="O121" s="352">
        <f>+SUM(O122:O125)</f>
        <v>0</v>
      </c>
      <c r="P121" s="390"/>
      <c r="Q121" s="322">
        <v>14000</v>
      </c>
      <c r="R121" s="322"/>
      <c r="S121" s="322">
        <v>14000</v>
      </c>
      <c r="T121" s="390"/>
      <c r="U121" s="390"/>
      <c r="V121" s="390"/>
      <c r="W121" s="390"/>
      <c r="X121" s="391"/>
      <c r="Y121" s="308"/>
      <c r="Z121" s="308"/>
      <c r="AA121" s="308"/>
      <c r="AB121" s="308"/>
      <c r="AC121" s="308"/>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08"/>
      <c r="AY121" s="308"/>
      <c r="AZ121" s="308"/>
      <c r="BA121" s="308"/>
      <c r="BB121" s="308"/>
      <c r="BC121" s="308"/>
      <c r="BD121" s="308"/>
      <c r="BE121" s="308"/>
      <c r="BF121" s="308"/>
      <c r="BG121" s="308"/>
      <c r="BH121" s="308"/>
      <c r="BI121" s="308"/>
      <c r="BJ121" s="308"/>
      <c r="BK121" s="308"/>
      <c r="BL121" s="308"/>
      <c r="BM121" s="308"/>
      <c r="BN121" s="308"/>
      <c r="BO121" s="308"/>
      <c r="BP121" s="308"/>
      <c r="BQ121" s="308"/>
      <c r="BR121" s="308"/>
      <c r="BS121" s="308"/>
      <c r="BT121" s="308"/>
      <c r="BU121" s="308"/>
      <c r="BV121" s="308"/>
      <c r="BW121" s="308"/>
      <c r="BX121" s="308"/>
      <c r="BY121" s="308"/>
      <c r="BZ121" s="308"/>
      <c r="CA121" s="308"/>
      <c r="CB121" s="308"/>
      <c r="CC121" s="308"/>
      <c r="CD121" s="308"/>
      <c r="CE121" s="308"/>
      <c r="CF121" s="308"/>
      <c r="CG121" s="308"/>
      <c r="CH121" s="308"/>
      <c r="CI121" s="308"/>
      <c r="CJ121" s="308"/>
      <c r="CK121" s="308"/>
      <c r="CL121" s="308"/>
      <c r="CM121" s="308"/>
      <c r="CN121" s="308"/>
      <c r="CO121" s="308"/>
      <c r="CP121" s="308"/>
      <c r="CQ121" s="308"/>
      <c r="CR121" s="308"/>
      <c r="CS121" s="308"/>
      <c r="CT121" s="308"/>
      <c r="CU121" s="308"/>
      <c r="CV121" s="308"/>
      <c r="CW121" s="308"/>
      <c r="CX121" s="308"/>
      <c r="CY121" s="308"/>
      <c r="CZ121" s="308"/>
      <c r="DA121" s="308"/>
      <c r="DB121" s="308"/>
      <c r="DC121" s="308"/>
      <c r="DD121" s="308"/>
      <c r="DE121" s="308"/>
      <c r="DF121" s="308"/>
      <c r="DG121" s="308"/>
      <c r="DH121" s="308"/>
      <c r="DI121" s="308"/>
      <c r="DJ121" s="308"/>
      <c r="DK121" s="308"/>
      <c r="DL121" s="308"/>
      <c r="DM121" s="308"/>
      <c r="DN121" s="308"/>
      <c r="DO121" s="308"/>
      <c r="DP121" s="308"/>
      <c r="DQ121" s="308"/>
      <c r="DR121" s="308"/>
      <c r="DS121" s="308"/>
      <c r="DT121" s="308"/>
      <c r="DU121" s="308"/>
      <c r="DV121" s="308"/>
      <c r="DW121" s="308"/>
      <c r="DX121" s="308"/>
      <c r="DY121" s="308"/>
      <c r="DZ121" s="308"/>
      <c r="EA121" s="308"/>
      <c r="EB121" s="308"/>
      <c r="EC121" s="308"/>
      <c r="ED121" s="308"/>
      <c r="EE121" s="308"/>
      <c r="EF121" s="308"/>
      <c r="EG121" s="308"/>
      <c r="EH121" s="308"/>
      <c r="EI121" s="308"/>
      <c r="EJ121" s="308"/>
      <c r="EK121" s="308"/>
      <c r="EL121" s="308"/>
      <c r="EM121" s="308"/>
      <c r="EN121" s="308"/>
      <c r="EO121" s="308"/>
      <c r="EP121" s="308"/>
      <c r="EQ121" s="308"/>
      <c r="ER121" s="308"/>
      <c r="ES121" s="308"/>
      <c r="ET121" s="308"/>
      <c r="EU121" s="308"/>
      <c r="EV121" s="308"/>
      <c r="EW121" s="308"/>
      <c r="EX121" s="308"/>
      <c r="EY121" s="308"/>
      <c r="EZ121" s="308"/>
      <c r="FA121" s="308"/>
      <c r="FB121" s="308"/>
      <c r="FC121" s="308"/>
      <c r="FD121" s="308"/>
      <c r="FE121" s="308"/>
      <c r="FF121" s="308"/>
      <c r="FG121" s="308"/>
      <c r="FH121" s="308"/>
      <c r="FI121" s="308"/>
      <c r="FJ121" s="308"/>
      <c r="FK121" s="308"/>
      <c r="FL121" s="308"/>
      <c r="FM121" s="308"/>
      <c r="FN121" s="308"/>
      <c r="FO121" s="308"/>
      <c r="FP121" s="308"/>
      <c r="FQ121" s="308"/>
      <c r="FR121" s="308"/>
      <c r="FS121" s="308"/>
      <c r="FT121" s="308"/>
      <c r="FU121" s="308"/>
      <c r="FV121" s="308"/>
      <c r="FW121" s="308"/>
      <c r="FX121" s="308"/>
      <c r="FY121" s="308"/>
      <c r="FZ121" s="308"/>
      <c r="GA121" s="308"/>
      <c r="GB121" s="308"/>
      <c r="GC121" s="308"/>
      <c r="GD121" s="308"/>
      <c r="GE121" s="308"/>
      <c r="GF121" s="308"/>
      <c r="GG121" s="308"/>
    </row>
    <row r="122" spans="1:189" s="392" customFormat="1" ht="60">
      <c r="A122" s="418">
        <v>1</v>
      </c>
      <c r="B122" s="406" t="s">
        <v>644</v>
      </c>
      <c r="C122" s="358" t="s">
        <v>645</v>
      </c>
      <c r="D122" s="414"/>
      <c r="E122" s="322">
        <v>1100000</v>
      </c>
      <c r="F122" s="368"/>
      <c r="G122" s="368">
        <v>990000</v>
      </c>
      <c r="H122" s="390"/>
      <c r="I122" s="322"/>
      <c r="J122" s="368"/>
      <c r="K122" s="322"/>
      <c r="L122" s="390"/>
      <c r="M122" s="356"/>
      <c r="N122" s="368"/>
      <c r="O122" s="356"/>
      <c r="P122" s="390"/>
      <c r="Q122" s="322">
        <v>5000</v>
      </c>
      <c r="R122" s="322"/>
      <c r="S122" s="322">
        <v>5000</v>
      </c>
      <c r="T122" s="390"/>
      <c r="U122" s="390"/>
      <c r="V122" s="390"/>
      <c r="W122" s="390"/>
      <c r="X122" s="391"/>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8"/>
      <c r="AY122" s="308"/>
      <c r="AZ122" s="308"/>
      <c r="BA122" s="308"/>
      <c r="BB122" s="308"/>
      <c r="BC122" s="308"/>
      <c r="BD122" s="308"/>
      <c r="BE122" s="308"/>
      <c r="BF122" s="308"/>
      <c r="BG122" s="308"/>
      <c r="BH122" s="308"/>
      <c r="BI122" s="308"/>
      <c r="BJ122" s="308"/>
      <c r="BK122" s="308"/>
      <c r="BL122" s="308"/>
      <c r="BM122" s="308"/>
      <c r="BN122" s="308"/>
      <c r="BO122" s="308"/>
      <c r="BP122" s="308"/>
      <c r="BQ122" s="308"/>
      <c r="BR122" s="308"/>
      <c r="BS122" s="308"/>
      <c r="BT122" s="308"/>
      <c r="BU122" s="308"/>
      <c r="BV122" s="308"/>
      <c r="BW122" s="308"/>
      <c r="BX122" s="308"/>
      <c r="BY122" s="308"/>
      <c r="BZ122" s="308"/>
      <c r="CA122" s="308"/>
      <c r="CB122" s="308"/>
      <c r="CC122" s="308"/>
      <c r="CD122" s="308"/>
      <c r="CE122" s="308"/>
      <c r="CF122" s="308"/>
      <c r="CG122" s="308"/>
      <c r="CH122" s="308"/>
      <c r="CI122" s="308"/>
      <c r="CJ122" s="308"/>
      <c r="CK122" s="308"/>
      <c r="CL122" s="308"/>
      <c r="CM122" s="308"/>
      <c r="CN122" s="308"/>
      <c r="CO122" s="308"/>
      <c r="CP122" s="308"/>
      <c r="CQ122" s="308"/>
      <c r="CR122" s="308"/>
      <c r="CS122" s="308"/>
      <c r="CT122" s="308"/>
      <c r="CU122" s="308"/>
      <c r="CV122" s="308"/>
      <c r="CW122" s="308"/>
      <c r="CX122" s="308"/>
      <c r="CY122" s="308"/>
      <c r="CZ122" s="308"/>
      <c r="DA122" s="308"/>
      <c r="DB122" s="308"/>
      <c r="DC122" s="308"/>
      <c r="DD122" s="308"/>
      <c r="DE122" s="308"/>
      <c r="DF122" s="308"/>
      <c r="DG122" s="308"/>
      <c r="DH122" s="308"/>
      <c r="DI122" s="308"/>
      <c r="DJ122" s="308"/>
      <c r="DK122" s="308"/>
      <c r="DL122" s="308"/>
      <c r="DM122" s="308"/>
      <c r="DN122" s="308"/>
      <c r="DO122" s="308"/>
      <c r="DP122" s="308"/>
      <c r="DQ122" s="308"/>
      <c r="DR122" s="308"/>
      <c r="DS122" s="308"/>
      <c r="DT122" s="308"/>
      <c r="DU122" s="308"/>
      <c r="DV122" s="308"/>
      <c r="DW122" s="308"/>
      <c r="DX122" s="308"/>
      <c r="DY122" s="308"/>
      <c r="DZ122" s="308"/>
      <c r="EA122" s="308"/>
      <c r="EB122" s="308"/>
      <c r="EC122" s="308"/>
      <c r="ED122" s="308"/>
      <c r="EE122" s="308"/>
      <c r="EF122" s="308"/>
      <c r="EG122" s="308"/>
      <c r="EH122" s="308"/>
      <c r="EI122" s="308"/>
      <c r="EJ122" s="308"/>
      <c r="EK122" s="308"/>
      <c r="EL122" s="308"/>
      <c r="EM122" s="308"/>
      <c r="EN122" s="308"/>
      <c r="EO122" s="308"/>
      <c r="EP122" s="308"/>
      <c r="EQ122" s="308"/>
      <c r="ER122" s="308"/>
      <c r="ES122" s="308"/>
      <c r="ET122" s="308"/>
      <c r="EU122" s="308"/>
      <c r="EV122" s="308"/>
      <c r="EW122" s="308"/>
      <c r="EX122" s="308"/>
      <c r="EY122" s="308"/>
      <c r="EZ122" s="308"/>
      <c r="FA122" s="308"/>
      <c r="FB122" s="308"/>
      <c r="FC122" s="308"/>
      <c r="FD122" s="308"/>
      <c r="FE122" s="308"/>
      <c r="FF122" s="308"/>
      <c r="FG122" s="308"/>
      <c r="FH122" s="308"/>
      <c r="FI122" s="308"/>
      <c r="FJ122" s="308"/>
      <c r="FK122" s="308"/>
      <c r="FL122" s="308"/>
      <c r="FM122" s="308"/>
      <c r="FN122" s="308"/>
      <c r="FO122" s="308"/>
      <c r="FP122" s="308"/>
      <c r="FQ122" s="308"/>
      <c r="FR122" s="308"/>
      <c r="FS122" s="308"/>
      <c r="FT122" s="308"/>
      <c r="FU122" s="308"/>
      <c r="FV122" s="308"/>
      <c r="FW122" s="308"/>
      <c r="FX122" s="308"/>
      <c r="FY122" s="308"/>
      <c r="FZ122" s="308"/>
      <c r="GA122" s="308"/>
      <c r="GB122" s="308"/>
      <c r="GC122" s="308"/>
      <c r="GD122" s="308"/>
      <c r="GE122" s="308"/>
      <c r="GF122" s="308"/>
      <c r="GG122" s="308"/>
    </row>
    <row r="123" spans="1:189" s="392" customFormat="1" ht="45">
      <c r="A123" s="418">
        <f>+A122+1</f>
        <v>2</v>
      </c>
      <c r="B123" s="406" t="s">
        <v>646</v>
      </c>
      <c r="C123" s="533" t="s">
        <v>626</v>
      </c>
      <c r="D123" s="402"/>
      <c r="E123" s="344">
        <v>650000</v>
      </c>
      <c r="F123" s="368"/>
      <c r="G123" s="368">
        <v>650000</v>
      </c>
      <c r="H123" s="390"/>
      <c r="I123" s="344"/>
      <c r="J123" s="368"/>
      <c r="K123" s="344"/>
      <c r="L123" s="390"/>
      <c r="M123" s="356"/>
      <c r="N123" s="368"/>
      <c r="O123" s="356"/>
      <c r="P123" s="390"/>
      <c r="Q123" s="344">
        <v>3000</v>
      </c>
      <c r="R123" s="344"/>
      <c r="S123" s="344">
        <v>3000</v>
      </c>
      <c r="T123" s="390"/>
      <c r="U123" s="390"/>
      <c r="V123" s="390"/>
      <c r="W123" s="390"/>
      <c r="X123" s="391"/>
      <c r="Y123" s="308"/>
      <c r="Z123" s="308"/>
      <c r="AA123" s="308"/>
      <c r="AB123" s="308"/>
      <c r="AC123" s="308"/>
      <c r="AD123" s="30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8"/>
      <c r="AY123" s="308"/>
      <c r="AZ123" s="308"/>
      <c r="BA123" s="308"/>
      <c r="BB123" s="308"/>
      <c r="BC123" s="308"/>
      <c r="BD123" s="308"/>
      <c r="BE123" s="308"/>
      <c r="BF123" s="308"/>
      <c r="BG123" s="308"/>
      <c r="BH123" s="308"/>
      <c r="BI123" s="308"/>
      <c r="BJ123" s="308"/>
      <c r="BK123" s="308"/>
      <c r="BL123" s="308"/>
      <c r="BM123" s="308"/>
      <c r="BN123" s="308"/>
      <c r="BO123" s="308"/>
      <c r="BP123" s="308"/>
      <c r="BQ123" s="308"/>
      <c r="BR123" s="308"/>
      <c r="BS123" s="308"/>
      <c r="BT123" s="308"/>
      <c r="BU123" s="308"/>
      <c r="BV123" s="308"/>
      <c r="BW123" s="308"/>
      <c r="BX123" s="308"/>
      <c r="BY123" s="308"/>
      <c r="BZ123" s="308"/>
      <c r="CA123" s="308"/>
      <c r="CB123" s="308"/>
      <c r="CC123" s="308"/>
      <c r="CD123" s="308"/>
      <c r="CE123" s="308"/>
      <c r="CF123" s="308"/>
      <c r="CG123" s="308"/>
      <c r="CH123" s="308"/>
      <c r="CI123" s="308"/>
      <c r="CJ123" s="308"/>
      <c r="CK123" s="308"/>
      <c r="CL123" s="308"/>
      <c r="CM123" s="308"/>
      <c r="CN123" s="308"/>
      <c r="CO123" s="308"/>
      <c r="CP123" s="308"/>
      <c r="CQ123" s="308"/>
      <c r="CR123" s="308"/>
      <c r="CS123" s="308"/>
      <c r="CT123" s="308"/>
      <c r="CU123" s="308"/>
      <c r="CV123" s="308"/>
      <c r="CW123" s="308"/>
      <c r="CX123" s="308"/>
      <c r="CY123" s="308"/>
      <c r="CZ123" s="308"/>
      <c r="DA123" s="308"/>
      <c r="DB123" s="308"/>
      <c r="DC123" s="308"/>
      <c r="DD123" s="308"/>
      <c r="DE123" s="308"/>
      <c r="DF123" s="308"/>
      <c r="DG123" s="308"/>
      <c r="DH123" s="308"/>
      <c r="DI123" s="308"/>
      <c r="DJ123" s="308"/>
      <c r="DK123" s="308"/>
      <c r="DL123" s="308"/>
      <c r="DM123" s="308"/>
      <c r="DN123" s="308"/>
      <c r="DO123" s="308"/>
      <c r="DP123" s="308"/>
      <c r="DQ123" s="308"/>
      <c r="DR123" s="308"/>
      <c r="DS123" s="308"/>
      <c r="DT123" s="308"/>
      <c r="DU123" s="308"/>
      <c r="DV123" s="308"/>
      <c r="DW123" s="308"/>
      <c r="DX123" s="308"/>
      <c r="DY123" s="308"/>
      <c r="DZ123" s="308"/>
      <c r="EA123" s="308"/>
      <c r="EB123" s="308"/>
      <c r="EC123" s="308"/>
      <c r="ED123" s="308"/>
      <c r="EE123" s="308"/>
      <c r="EF123" s="308"/>
      <c r="EG123" s="308"/>
      <c r="EH123" s="308"/>
      <c r="EI123" s="308"/>
      <c r="EJ123" s="308"/>
      <c r="EK123" s="308"/>
      <c r="EL123" s="308"/>
      <c r="EM123" s="308"/>
      <c r="EN123" s="308"/>
      <c r="EO123" s="308"/>
      <c r="EP123" s="308"/>
      <c r="EQ123" s="308"/>
      <c r="ER123" s="308"/>
      <c r="ES123" s="308"/>
      <c r="ET123" s="308"/>
      <c r="EU123" s="308"/>
      <c r="EV123" s="308"/>
      <c r="EW123" s="308"/>
      <c r="EX123" s="308"/>
      <c r="EY123" s="308"/>
      <c r="EZ123" s="308"/>
      <c r="FA123" s="308"/>
      <c r="FB123" s="308"/>
      <c r="FC123" s="308"/>
      <c r="FD123" s="308"/>
      <c r="FE123" s="308"/>
      <c r="FF123" s="308"/>
      <c r="FG123" s="308"/>
      <c r="FH123" s="308"/>
      <c r="FI123" s="308"/>
      <c r="FJ123" s="308"/>
      <c r="FK123" s="308"/>
      <c r="FL123" s="308"/>
      <c r="FM123" s="308"/>
      <c r="FN123" s="308"/>
      <c r="FO123" s="308"/>
      <c r="FP123" s="308"/>
      <c r="FQ123" s="308"/>
      <c r="FR123" s="308"/>
      <c r="FS123" s="308"/>
      <c r="FT123" s="308"/>
      <c r="FU123" s="308"/>
      <c r="FV123" s="308"/>
      <c r="FW123" s="308"/>
      <c r="FX123" s="308"/>
      <c r="FY123" s="308"/>
      <c r="FZ123" s="308"/>
      <c r="GA123" s="308"/>
      <c r="GB123" s="308"/>
      <c r="GC123" s="308"/>
      <c r="GD123" s="308"/>
      <c r="GE123" s="308"/>
      <c r="GF123" s="308"/>
      <c r="GG123" s="308"/>
    </row>
    <row r="124" spans="1:189" s="392" customFormat="1" ht="45">
      <c r="A124" s="418">
        <f>+A123+1</f>
        <v>3</v>
      </c>
      <c r="B124" s="406" t="s">
        <v>647</v>
      </c>
      <c r="C124" s="533"/>
      <c r="D124" s="414"/>
      <c r="E124" s="322">
        <v>590000</v>
      </c>
      <c r="F124" s="368"/>
      <c r="G124" s="368">
        <v>590000</v>
      </c>
      <c r="H124" s="390"/>
      <c r="I124" s="322"/>
      <c r="J124" s="368"/>
      <c r="K124" s="322"/>
      <c r="L124" s="390"/>
      <c r="M124" s="356"/>
      <c r="N124" s="368"/>
      <c r="O124" s="356"/>
      <c r="P124" s="390"/>
      <c r="Q124" s="322">
        <v>3000</v>
      </c>
      <c r="R124" s="322"/>
      <c r="S124" s="322">
        <v>3000</v>
      </c>
      <c r="T124" s="390"/>
      <c r="U124" s="390"/>
      <c r="V124" s="390"/>
      <c r="W124" s="390"/>
      <c r="X124" s="391"/>
      <c r="Y124" s="308"/>
      <c r="Z124" s="308"/>
      <c r="AA124" s="308"/>
      <c r="AB124" s="308"/>
      <c r="AC124" s="308"/>
      <c r="AD124" s="308"/>
      <c r="AE124" s="308"/>
      <c r="AF124" s="308"/>
      <c r="AG124" s="308"/>
      <c r="AH124" s="308"/>
      <c r="AI124" s="308"/>
      <c r="AJ124" s="308"/>
      <c r="AK124" s="308"/>
      <c r="AL124" s="308"/>
      <c r="AM124" s="308"/>
      <c r="AN124" s="308"/>
      <c r="AO124" s="308"/>
      <c r="AP124" s="308"/>
      <c r="AQ124" s="308"/>
      <c r="AR124" s="308"/>
      <c r="AS124" s="308"/>
      <c r="AT124" s="308"/>
      <c r="AU124" s="308"/>
      <c r="AV124" s="308"/>
      <c r="AW124" s="308"/>
      <c r="AX124" s="308"/>
      <c r="AY124" s="308"/>
      <c r="AZ124" s="308"/>
      <c r="BA124" s="308"/>
      <c r="BB124" s="308"/>
      <c r="BC124" s="308"/>
      <c r="BD124" s="308"/>
      <c r="BE124" s="308"/>
      <c r="BF124" s="308"/>
      <c r="BG124" s="308"/>
      <c r="BH124" s="308"/>
      <c r="BI124" s="308"/>
      <c r="BJ124" s="308"/>
      <c r="BK124" s="308"/>
      <c r="BL124" s="308"/>
      <c r="BM124" s="308"/>
      <c r="BN124" s="308"/>
      <c r="BO124" s="308"/>
      <c r="BP124" s="308"/>
      <c r="BQ124" s="308"/>
      <c r="BR124" s="308"/>
      <c r="BS124" s="308"/>
      <c r="BT124" s="308"/>
      <c r="BU124" s="308"/>
      <c r="BV124" s="308"/>
      <c r="BW124" s="308"/>
      <c r="BX124" s="308"/>
      <c r="BY124" s="308"/>
      <c r="BZ124" s="308"/>
      <c r="CA124" s="308"/>
      <c r="CB124" s="308"/>
      <c r="CC124" s="308"/>
      <c r="CD124" s="308"/>
      <c r="CE124" s="308"/>
      <c r="CF124" s="308"/>
      <c r="CG124" s="308"/>
      <c r="CH124" s="308"/>
      <c r="CI124" s="308"/>
      <c r="CJ124" s="308"/>
      <c r="CK124" s="308"/>
      <c r="CL124" s="308"/>
      <c r="CM124" s="308"/>
      <c r="CN124" s="308"/>
      <c r="CO124" s="308"/>
      <c r="CP124" s="308"/>
      <c r="CQ124" s="308"/>
      <c r="CR124" s="308"/>
      <c r="CS124" s="308"/>
      <c r="CT124" s="308"/>
      <c r="CU124" s="308"/>
      <c r="CV124" s="308"/>
      <c r="CW124" s="308"/>
      <c r="CX124" s="308"/>
      <c r="CY124" s="308"/>
      <c r="CZ124" s="308"/>
      <c r="DA124" s="308"/>
      <c r="DB124" s="308"/>
      <c r="DC124" s="308"/>
      <c r="DD124" s="308"/>
      <c r="DE124" s="308"/>
      <c r="DF124" s="308"/>
      <c r="DG124" s="308"/>
      <c r="DH124" s="308"/>
      <c r="DI124" s="308"/>
      <c r="DJ124" s="308"/>
      <c r="DK124" s="308"/>
      <c r="DL124" s="308"/>
      <c r="DM124" s="308"/>
      <c r="DN124" s="308"/>
      <c r="DO124" s="308"/>
      <c r="DP124" s="308"/>
      <c r="DQ124" s="308"/>
      <c r="DR124" s="308"/>
      <c r="DS124" s="308"/>
      <c r="DT124" s="308"/>
      <c r="DU124" s="308"/>
      <c r="DV124" s="308"/>
      <c r="DW124" s="308"/>
      <c r="DX124" s="308"/>
      <c r="DY124" s="308"/>
      <c r="DZ124" s="308"/>
      <c r="EA124" s="308"/>
      <c r="EB124" s="308"/>
      <c r="EC124" s="308"/>
      <c r="ED124" s="308"/>
      <c r="EE124" s="308"/>
      <c r="EF124" s="308"/>
      <c r="EG124" s="308"/>
      <c r="EH124" s="308"/>
      <c r="EI124" s="308"/>
      <c r="EJ124" s="308"/>
      <c r="EK124" s="308"/>
      <c r="EL124" s="308"/>
      <c r="EM124" s="308"/>
      <c r="EN124" s="308"/>
      <c r="EO124" s="308"/>
      <c r="EP124" s="308"/>
      <c r="EQ124" s="308"/>
      <c r="ER124" s="308"/>
      <c r="ES124" s="308"/>
      <c r="ET124" s="308"/>
      <c r="EU124" s="308"/>
      <c r="EV124" s="308"/>
      <c r="EW124" s="308"/>
      <c r="EX124" s="308"/>
      <c r="EY124" s="308"/>
      <c r="EZ124" s="308"/>
      <c r="FA124" s="308"/>
      <c r="FB124" s="308"/>
      <c r="FC124" s="308"/>
      <c r="FD124" s="308"/>
      <c r="FE124" s="308"/>
      <c r="FF124" s="308"/>
      <c r="FG124" s="308"/>
      <c r="FH124" s="308"/>
      <c r="FI124" s="308"/>
      <c r="FJ124" s="308"/>
      <c r="FK124" s="308"/>
      <c r="FL124" s="308"/>
      <c r="FM124" s="308"/>
      <c r="FN124" s="308"/>
      <c r="FO124" s="308"/>
      <c r="FP124" s="308"/>
      <c r="FQ124" s="308"/>
      <c r="FR124" s="308"/>
      <c r="FS124" s="308"/>
      <c r="FT124" s="308"/>
      <c r="FU124" s="308"/>
      <c r="FV124" s="308"/>
      <c r="FW124" s="308"/>
      <c r="FX124" s="308"/>
      <c r="FY124" s="308"/>
      <c r="FZ124" s="308"/>
      <c r="GA124" s="308"/>
      <c r="GB124" s="308"/>
      <c r="GC124" s="308"/>
      <c r="GD124" s="308"/>
      <c r="GE124" s="308"/>
      <c r="GF124" s="308"/>
      <c r="GG124" s="308"/>
    </row>
    <row r="125" spans="1:189" s="392" customFormat="1" ht="30">
      <c r="A125" s="418">
        <f t="shared" ref="A125" si="42">+A124+1</f>
        <v>4</v>
      </c>
      <c r="B125" s="406" t="s">
        <v>648</v>
      </c>
      <c r="C125" s="533"/>
      <c r="D125" s="414"/>
      <c r="E125" s="322">
        <v>350000</v>
      </c>
      <c r="F125" s="368"/>
      <c r="G125" s="368">
        <v>350000</v>
      </c>
      <c r="H125" s="390"/>
      <c r="I125" s="322"/>
      <c r="J125" s="368"/>
      <c r="K125" s="322"/>
      <c r="L125" s="390"/>
      <c r="M125" s="356"/>
      <c r="N125" s="368"/>
      <c r="O125" s="356"/>
      <c r="P125" s="390"/>
      <c r="Q125" s="322">
        <v>3000</v>
      </c>
      <c r="R125" s="322"/>
      <c r="S125" s="322">
        <v>3000</v>
      </c>
      <c r="T125" s="390"/>
      <c r="U125" s="390"/>
      <c r="V125" s="390"/>
      <c r="W125" s="390"/>
      <c r="X125" s="391"/>
      <c r="Y125" s="308"/>
      <c r="Z125" s="308"/>
      <c r="AA125" s="308"/>
      <c r="AB125" s="308"/>
      <c r="AC125" s="308"/>
      <c r="AD125" s="308"/>
      <c r="AE125" s="308"/>
      <c r="AF125" s="308"/>
      <c r="AG125" s="308"/>
      <c r="AH125" s="308"/>
      <c r="AI125" s="308"/>
      <c r="AJ125" s="308"/>
      <c r="AK125" s="308"/>
      <c r="AL125" s="308"/>
      <c r="AM125" s="308"/>
      <c r="AN125" s="308"/>
      <c r="AO125" s="308"/>
      <c r="AP125" s="308"/>
      <c r="AQ125" s="308"/>
      <c r="AR125" s="308"/>
      <c r="AS125" s="308"/>
      <c r="AT125" s="308"/>
      <c r="AU125" s="308"/>
      <c r="AV125" s="308"/>
      <c r="AW125" s="308"/>
      <c r="AX125" s="308"/>
      <c r="AY125" s="308"/>
      <c r="AZ125" s="308"/>
      <c r="BA125" s="308"/>
      <c r="BB125" s="308"/>
      <c r="BC125" s="308"/>
      <c r="BD125" s="308"/>
      <c r="BE125" s="308"/>
      <c r="BF125" s="308"/>
      <c r="BG125" s="308"/>
      <c r="BH125" s="308"/>
      <c r="BI125" s="308"/>
      <c r="BJ125" s="308"/>
      <c r="BK125" s="308"/>
      <c r="BL125" s="308"/>
      <c r="BM125" s="308"/>
      <c r="BN125" s="308"/>
      <c r="BO125" s="308"/>
      <c r="BP125" s="308"/>
      <c r="BQ125" s="308"/>
      <c r="BR125" s="308"/>
      <c r="BS125" s="308"/>
      <c r="BT125" s="308"/>
      <c r="BU125" s="308"/>
      <c r="BV125" s="308"/>
      <c r="BW125" s="308"/>
      <c r="BX125" s="308"/>
      <c r="BY125" s="308"/>
      <c r="BZ125" s="308"/>
      <c r="CA125" s="308"/>
      <c r="CB125" s="308"/>
      <c r="CC125" s="308"/>
      <c r="CD125" s="308"/>
      <c r="CE125" s="308"/>
      <c r="CF125" s="308"/>
      <c r="CG125" s="308"/>
      <c r="CH125" s="308"/>
      <c r="CI125" s="308"/>
      <c r="CJ125" s="308"/>
      <c r="CK125" s="308"/>
      <c r="CL125" s="308"/>
      <c r="CM125" s="308"/>
      <c r="CN125" s="308"/>
      <c r="CO125" s="308"/>
      <c r="CP125" s="308"/>
      <c r="CQ125" s="308"/>
      <c r="CR125" s="308"/>
      <c r="CS125" s="308"/>
      <c r="CT125" s="308"/>
      <c r="CU125" s="308"/>
      <c r="CV125" s="308"/>
      <c r="CW125" s="308"/>
      <c r="CX125" s="308"/>
      <c r="CY125" s="308"/>
      <c r="CZ125" s="308"/>
      <c r="DA125" s="308"/>
      <c r="DB125" s="308"/>
      <c r="DC125" s="308"/>
      <c r="DD125" s="308"/>
      <c r="DE125" s="308"/>
      <c r="DF125" s="308"/>
      <c r="DG125" s="308"/>
      <c r="DH125" s="308"/>
      <c r="DI125" s="308"/>
      <c r="DJ125" s="308"/>
      <c r="DK125" s="308"/>
      <c r="DL125" s="308"/>
      <c r="DM125" s="308"/>
      <c r="DN125" s="308"/>
      <c r="DO125" s="308"/>
      <c r="DP125" s="308"/>
      <c r="DQ125" s="308"/>
      <c r="DR125" s="308"/>
      <c r="DS125" s="308"/>
      <c r="DT125" s="308"/>
      <c r="DU125" s="308"/>
      <c r="DV125" s="308"/>
      <c r="DW125" s="308"/>
      <c r="DX125" s="308"/>
      <c r="DY125" s="308"/>
      <c r="DZ125" s="308"/>
      <c r="EA125" s="308"/>
      <c r="EB125" s="308"/>
      <c r="EC125" s="308"/>
      <c r="ED125" s="308"/>
      <c r="EE125" s="308"/>
      <c r="EF125" s="308"/>
      <c r="EG125" s="308"/>
      <c r="EH125" s="308"/>
      <c r="EI125" s="308"/>
      <c r="EJ125" s="308"/>
      <c r="EK125" s="308"/>
      <c r="EL125" s="308"/>
      <c r="EM125" s="308"/>
      <c r="EN125" s="308"/>
      <c r="EO125" s="308"/>
      <c r="EP125" s="308"/>
      <c r="EQ125" s="308"/>
      <c r="ER125" s="308"/>
      <c r="ES125" s="308"/>
      <c r="ET125" s="308"/>
      <c r="EU125" s="308"/>
      <c r="EV125" s="308"/>
      <c r="EW125" s="308"/>
      <c r="EX125" s="308"/>
      <c r="EY125" s="308"/>
      <c r="EZ125" s="308"/>
      <c r="FA125" s="308"/>
      <c r="FB125" s="308"/>
      <c r="FC125" s="308"/>
      <c r="FD125" s="308"/>
      <c r="FE125" s="308"/>
      <c r="FF125" s="308"/>
      <c r="FG125" s="308"/>
      <c r="FH125" s="308"/>
      <c r="FI125" s="308"/>
      <c r="FJ125" s="308"/>
      <c r="FK125" s="308"/>
      <c r="FL125" s="308"/>
      <c r="FM125" s="308"/>
      <c r="FN125" s="308"/>
      <c r="FO125" s="308"/>
      <c r="FP125" s="308"/>
      <c r="FQ125" s="308"/>
      <c r="FR125" s="308"/>
      <c r="FS125" s="308"/>
      <c r="FT125" s="308"/>
      <c r="FU125" s="308"/>
      <c r="FV125" s="308"/>
      <c r="FW125" s="308"/>
      <c r="FX125" s="308"/>
      <c r="FY125" s="308"/>
      <c r="FZ125" s="308"/>
      <c r="GA125" s="308"/>
      <c r="GB125" s="308"/>
      <c r="GC125" s="308"/>
      <c r="GD125" s="308"/>
      <c r="GE125" s="308"/>
      <c r="GF125" s="308"/>
      <c r="GG125" s="308"/>
    </row>
    <row r="126" spans="1:189" s="392" customFormat="1" ht="28.5">
      <c r="A126" s="387" t="s">
        <v>649</v>
      </c>
      <c r="B126" s="324" t="s">
        <v>650</v>
      </c>
      <c r="C126" s="325"/>
      <c r="D126" s="414"/>
      <c r="E126" s="322">
        <v>1907901</v>
      </c>
      <c r="F126" s="368"/>
      <c r="G126" s="368">
        <v>1484580</v>
      </c>
      <c r="H126" s="390"/>
      <c r="I126" s="322">
        <v>32430</v>
      </c>
      <c r="J126" s="368"/>
      <c r="K126" s="322">
        <v>32430</v>
      </c>
      <c r="L126" s="390"/>
      <c r="M126" s="352">
        <f t="shared" ref="M126" si="43">+M127+M131+M136</f>
        <v>511955.978</v>
      </c>
      <c r="N126" s="368"/>
      <c r="O126" s="352">
        <f>+O127+O131+O136</f>
        <v>511395.978</v>
      </c>
      <c r="P126" s="390"/>
      <c r="Q126" s="322">
        <v>99000</v>
      </c>
      <c r="R126" s="322"/>
      <c r="S126" s="322">
        <v>99000</v>
      </c>
      <c r="T126" s="390"/>
      <c r="U126" s="390"/>
      <c r="V126" s="390"/>
      <c r="W126" s="390"/>
      <c r="X126" s="391"/>
      <c r="Y126" s="308"/>
      <c r="Z126" s="308"/>
      <c r="AA126" s="308"/>
      <c r="AB126" s="308"/>
      <c r="AC126" s="308"/>
      <c r="AD126" s="30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8"/>
      <c r="AY126" s="308"/>
      <c r="AZ126" s="308"/>
      <c r="BA126" s="308"/>
      <c r="BB126" s="308"/>
      <c r="BC126" s="308"/>
      <c r="BD126" s="308"/>
      <c r="BE126" s="308"/>
      <c r="BF126" s="308"/>
      <c r="BG126" s="308"/>
      <c r="BH126" s="308"/>
      <c r="BI126" s="308"/>
      <c r="BJ126" s="308"/>
      <c r="BK126" s="308"/>
      <c r="BL126" s="308"/>
      <c r="BM126" s="308"/>
      <c r="BN126" s="308"/>
      <c r="BO126" s="308"/>
      <c r="BP126" s="308"/>
      <c r="BQ126" s="308"/>
      <c r="BR126" s="308"/>
      <c r="BS126" s="308"/>
      <c r="BT126" s="308"/>
      <c r="BU126" s="308"/>
      <c r="BV126" s="308"/>
      <c r="BW126" s="308"/>
      <c r="BX126" s="308"/>
      <c r="BY126" s="308"/>
      <c r="BZ126" s="308"/>
      <c r="CA126" s="308"/>
      <c r="CB126" s="308"/>
      <c r="CC126" s="308"/>
      <c r="CD126" s="308"/>
      <c r="CE126" s="308"/>
      <c r="CF126" s="308"/>
      <c r="CG126" s="308"/>
      <c r="CH126" s="308"/>
      <c r="CI126" s="308"/>
      <c r="CJ126" s="308"/>
      <c r="CK126" s="308"/>
      <c r="CL126" s="308"/>
      <c r="CM126" s="308"/>
      <c r="CN126" s="308"/>
      <c r="CO126" s="308"/>
      <c r="CP126" s="308"/>
      <c r="CQ126" s="308"/>
      <c r="CR126" s="308"/>
      <c r="CS126" s="308"/>
      <c r="CT126" s="308"/>
      <c r="CU126" s="308"/>
      <c r="CV126" s="308"/>
      <c r="CW126" s="308"/>
      <c r="CX126" s="308"/>
      <c r="CY126" s="308"/>
      <c r="CZ126" s="308"/>
      <c r="DA126" s="308"/>
      <c r="DB126" s="308"/>
      <c r="DC126" s="308"/>
      <c r="DD126" s="308"/>
      <c r="DE126" s="308"/>
      <c r="DF126" s="308"/>
      <c r="DG126" s="308"/>
      <c r="DH126" s="308"/>
      <c r="DI126" s="308"/>
      <c r="DJ126" s="308"/>
      <c r="DK126" s="308"/>
      <c r="DL126" s="308"/>
      <c r="DM126" s="308"/>
      <c r="DN126" s="308"/>
      <c r="DO126" s="308"/>
      <c r="DP126" s="308"/>
      <c r="DQ126" s="308"/>
      <c r="DR126" s="308"/>
      <c r="DS126" s="308"/>
      <c r="DT126" s="308"/>
      <c r="DU126" s="308"/>
      <c r="DV126" s="308"/>
      <c r="DW126" s="308"/>
      <c r="DX126" s="308"/>
      <c r="DY126" s="308"/>
      <c r="DZ126" s="308"/>
      <c r="EA126" s="308"/>
      <c r="EB126" s="308"/>
      <c r="EC126" s="308"/>
      <c r="ED126" s="308"/>
      <c r="EE126" s="308"/>
      <c r="EF126" s="308"/>
      <c r="EG126" s="308"/>
      <c r="EH126" s="308"/>
      <c r="EI126" s="308"/>
      <c r="EJ126" s="308"/>
      <c r="EK126" s="308"/>
      <c r="EL126" s="308"/>
      <c r="EM126" s="308"/>
      <c r="EN126" s="308"/>
      <c r="EO126" s="308"/>
      <c r="EP126" s="308"/>
      <c r="EQ126" s="308"/>
      <c r="ER126" s="308"/>
      <c r="ES126" s="308"/>
      <c r="ET126" s="308"/>
      <c r="EU126" s="308"/>
      <c r="EV126" s="308"/>
      <c r="EW126" s="308"/>
      <c r="EX126" s="308"/>
      <c r="EY126" s="308"/>
      <c r="EZ126" s="308"/>
      <c r="FA126" s="308"/>
      <c r="FB126" s="308"/>
      <c r="FC126" s="308"/>
      <c r="FD126" s="308"/>
      <c r="FE126" s="308"/>
      <c r="FF126" s="308"/>
      <c r="FG126" s="308"/>
      <c r="FH126" s="308"/>
      <c r="FI126" s="308"/>
      <c r="FJ126" s="308"/>
      <c r="FK126" s="308"/>
      <c r="FL126" s="308"/>
      <c r="FM126" s="308"/>
      <c r="FN126" s="308"/>
      <c r="FO126" s="308"/>
      <c r="FP126" s="308"/>
      <c r="FQ126" s="308"/>
      <c r="FR126" s="308"/>
      <c r="FS126" s="308"/>
      <c r="FT126" s="308"/>
      <c r="FU126" s="308"/>
      <c r="FV126" s="308"/>
      <c r="FW126" s="308"/>
      <c r="FX126" s="308"/>
      <c r="FY126" s="308"/>
      <c r="FZ126" s="308"/>
      <c r="GA126" s="308"/>
      <c r="GB126" s="308"/>
      <c r="GC126" s="308"/>
      <c r="GD126" s="308"/>
      <c r="GE126" s="308"/>
      <c r="GF126" s="308"/>
      <c r="GG126" s="308"/>
    </row>
    <row r="127" spans="1:189" s="392" customFormat="1" ht="28.5">
      <c r="A127" s="413">
        <v>-1</v>
      </c>
      <c r="B127" s="396" t="s">
        <v>547</v>
      </c>
      <c r="C127" s="394"/>
      <c r="D127" s="401"/>
      <c r="E127" s="419">
        <v>768437</v>
      </c>
      <c r="F127" s="368"/>
      <c r="G127" s="368">
        <v>607580</v>
      </c>
      <c r="H127" s="390"/>
      <c r="I127" s="344">
        <v>6830</v>
      </c>
      <c r="J127" s="368"/>
      <c r="K127" s="344">
        <v>6830</v>
      </c>
      <c r="L127" s="390"/>
      <c r="M127" s="352">
        <f t="shared" ref="M127" si="44">M128</f>
        <v>253965</v>
      </c>
      <c r="N127" s="368"/>
      <c r="O127" s="352">
        <f>O128</f>
        <v>253595</v>
      </c>
      <c r="P127" s="390"/>
      <c r="Q127" s="344">
        <v>0</v>
      </c>
      <c r="R127" s="344"/>
      <c r="S127" s="344">
        <v>0</v>
      </c>
      <c r="T127" s="390"/>
      <c r="U127" s="390"/>
      <c r="V127" s="390"/>
      <c r="W127" s="390"/>
      <c r="X127" s="391"/>
      <c r="Y127" s="308"/>
      <c r="Z127" s="308"/>
      <c r="AA127" s="308"/>
      <c r="AB127" s="308"/>
      <c r="AC127" s="308"/>
      <c r="AD127" s="308"/>
      <c r="AE127" s="308"/>
      <c r="AF127" s="308"/>
      <c r="AG127" s="308"/>
      <c r="AH127" s="308"/>
      <c r="AI127" s="308"/>
      <c r="AJ127" s="308"/>
      <c r="AK127" s="308"/>
      <c r="AL127" s="308"/>
      <c r="AM127" s="308"/>
      <c r="AN127" s="308"/>
      <c r="AO127" s="308"/>
      <c r="AP127" s="308"/>
      <c r="AQ127" s="308"/>
      <c r="AR127" s="308"/>
      <c r="AS127" s="308"/>
      <c r="AT127" s="308"/>
      <c r="AU127" s="308"/>
      <c r="AV127" s="308"/>
      <c r="AW127" s="308"/>
      <c r="AX127" s="308"/>
      <c r="AY127" s="308"/>
      <c r="AZ127" s="308"/>
      <c r="BA127" s="308"/>
      <c r="BB127" s="308"/>
      <c r="BC127" s="308"/>
      <c r="BD127" s="308"/>
      <c r="BE127" s="308"/>
      <c r="BF127" s="308"/>
      <c r="BG127" s="308"/>
      <c r="BH127" s="308"/>
      <c r="BI127" s="308"/>
      <c r="BJ127" s="308"/>
      <c r="BK127" s="308"/>
      <c r="BL127" s="308"/>
      <c r="BM127" s="308"/>
      <c r="BN127" s="308"/>
      <c r="BO127" s="308"/>
      <c r="BP127" s="308"/>
      <c r="BQ127" s="308"/>
      <c r="BR127" s="308"/>
      <c r="BS127" s="308"/>
      <c r="BT127" s="308"/>
      <c r="BU127" s="308"/>
      <c r="BV127" s="308"/>
      <c r="BW127" s="308"/>
      <c r="BX127" s="308"/>
      <c r="BY127" s="308"/>
      <c r="BZ127" s="308"/>
      <c r="CA127" s="308"/>
      <c r="CB127" s="308"/>
      <c r="CC127" s="308"/>
      <c r="CD127" s="308"/>
      <c r="CE127" s="308"/>
      <c r="CF127" s="308"/>
      <c r="CG127" s="308"/>
      <c r="CH127" s="308"/>
      <c r="CI127" s="308"/>
      <c r="CJ127" s="308"/>
      <c r="CK127" s="308"/>
      <c r="CL127" s="308"/>
      <c r="CM127" s="308"/>
      <c r="CN127" s="308"/>
      <c r="CO127" s="308"/>
      <c r="CP127" s="308"/>
      <c r="CQ127" s="308"/>
      <c r="CR127" s="308"/>
      <c r="CS127" s="308"/>
      <c r="CT127" s="308"/>
      <c r="CU127" s="308"/>
      <c r="CV127" s="308"/>
      <c r="CW127" s="308"/>
      <c r="CX127" s="308"/>
      <c r="CY127" s="308"/>
      <c r="CZ127" s="308"/>
      <c r="DA127" s="308"/>
      <c r="DB127" s="308"/>
      <c r="DC127" s="308"/>
      <c r="DD127" s="308"/>
      <c r="DE127" s="308"/>
      <c r="DF127" s="308"/>
      <c r="DG127" s="308"/>
      <c r="DH127" s="308"/>
      <c r="DI127" s="308"/>
      <c r="DJ127" s="308"/>
      <c r="DK127" s="308"/>
      <c r="DL127" s="308"/>
      <c r="DM127" s="308"/>
      <c r="DN127" s="308"/>
      <c r="DO127" s="308"/>
      <c r="DP127" s="308"/>
      <c r="DQ127" s="308"/>
      <c r="DR127" s="308"/>
      <c r="DS127" s="308"/>
      <c r="DT127" s="308"/>
      <c r="DU127" s="308"/>
      <c r="DV127" s="308"/>
      <c r="DW127" s="308"/>
      <c r="DX127" s="308"/>
      <c r="DY127" s="308"/>
      <c r="DZ127" s="308"/>
      <c r="EA127" s="308"/>
      <c r="EB127" s="308"/>
      <c r="EC127" s="308"/>
      <c r="ED127" s="308"/>
      <c r="EE127" s="308"/>
      <c r="EF127" s="308"/>
      <c r="EG127" s="308"/>
      <c r="EH127" s="308"/>
      <c r="EI127" s="308"/>
      <c r="EJ127" s="308"/>
      <c r="EK127" s="308"/>
      <c r="EL127" s="308"/>
      <c r="EM127" s="308"/>
      <c r="EN127" s="308"/>
      <c r="EO127" s="308"/>
      <c r="EP127" s="308"/>
      <c r="EQ127" s="308"/>
      <c r="ER127" s="308"/>
      <c r="ES127" s="308"/>
      <c r="ET127" s="308"/>
      <c r="EU127" s="308"/>
      <c r="EV127" s="308"/>
      <c r="EW127" s="308"/>
      <c r="EX127" s="308"/>
      <c r="EY127" s="308"/>
      <c r="EZ127" s="308"/>
      <c r="FA127" s="308"/>
      <c r="FB127" s="308"/>
      <c r="FC127" s="308"/>
      <c r="FD127" s="308"/>
      <c r="FE127" s="308"/>
      <c r="FF127" s="308"/>
      <c r="FG127" s="308"/>
      <c r="FH127" s="308"/>
      <c r="FI127" s="308"/>
      <c r="FJ127" s="308"/>
      <c r="FK127" s="308"/>
      <c r="FL127" s="308"/>
      <c r="FM127" s="308"/>
      <c r="FN127" s="308"/>
      <c r="FO127" s="308"/>
      <c r="FP127" s="308"/>
      <c r="FQ127" s="308"/>
      <c r="FR127" s="308"/>
      <c r="FS127" s="308"/>
      <c r="FT127" s="308"/>
      <c r="FU127" s="308"/>
      <c r="FV127" s="308"/>
      <c r="FW127" s="308"/>
      <c r="FX127" s="308"/>
      <c r="FY127" s="308"/>
      <c r="FZ127" s="308"/>
      <c r="GA127" s="308"/>
      <c r="GB127" s="308"/>
      <c r="GC127" s="308"/>
      <c r="GD127" s="308"/>
      <c r="GE127" s="308"/>
      <c r="GF127" s="308"/>
      <c r="GG127" s="308"/>
    </row>
    <row r="128" spans="1:189" s="392" customFormat="1">
      <c r="A128" s="387" t="s">
        <v>485</v>
      </c>
      <c r="B128" s="396" t="s">
        <v>522</v>
      </c>
      <c r="C128" s="394"/>
      <c r="D128" s="414"/>
      <c r="E128" s="322">
        <v>768437</v>
      </c>
      <c r="F128" s="368"/>
      <c r="G128" s="368">
        <v>607580</v>
      </c>
      <c r="H128" s="390"/>
      <c r="I128" s="322">
        <v>6830</v>
      </c>
      <c r="J128" s="368"/>
      <c r="K128" s="322">
        <v>6830</v>
      </c>
      <c r="L128" s="390"/>
      <c r="M128" s="352">
        <f t="shared" ref="M128" si="45">+SUM(M129:M130)</f>
        <v>253965</v>
      </c>
      <c r="N128" s="368"/>
      <c r="O128" s="352">
        <f>+SUM(O129:O130)</f>
        <v>253595</v>
      </c>
      <c r="P128" s="390"/>
      <c r="Q128" s="322">
        <v>0</v>
      </c>
      <c r="R128" s="322"/>
      <c r="S128" s="322">
        <v>0</v>
      </c>
      <c r="T128" s="390"/>
      <c r="U128" s="390"/>
      <c r="V128" s="390"/>
      <c r="W128" s="390"/>
      <c r="X128" s="391"/>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8"/>
      <c r="AY128" s="308"/>
      <c r="AZ128" s="308"/>
      <c r="BA128" s="308"/>
      <c r="BB128" s="308"/>
      <c r="BC128" s="308"/>
      <c r="BD128" s="308"/>
      <c r="BE128" s="308"/>
      <c r="BF128" s="308"/>
      <c r="BG128" s="308"/>
      <c r="BH128" s="308"/>
      <c r="BI128" s="308"/>
      <c r="BJ128" s="308"/>
      <c r="BK128" s="308"/>
      <c r="BL128" s="308"/>
      <c r="BM128" s="308"/>
      <c r="BN128" s="308"/>
      <c r="BO128" s="308"/>
      <c r="BP128" s="308"/>
      <c r="BQ128" s="308"/>
      <c r="BR128" s="308"/>
      <c r="BS128" s="308"/>
      <c r="BT128" s="308"/>
      <c r="BU128" s="308"/>
      <c r="BV128" s="308"/>
      <c r="BW128" s="308"/>
      <c r="BX128" s="308"/>
      <c r="BY128" s="308"/>
      <c r="BZ128" s="308"/>
      <c r="CA128" s="308"/>
      <c r="CB128" s="308"/>
      <c r="CC128" s="308"/>
      <c r="CD128" s="308"/>
      <c r="CE128" s="308"/>
      <c r="CF128" s="308"/>
      <c r="CG128" s="308"/>
      <c r="CH128" s="308"/>
      <c r="CI128" s="308"/>
      <c r="CJ128" s="308"/>
      <c r="CK128" s="308"/>
      <c r="CL128" s="308"/>
      <c r="CM128" s="308"/>
      <c r="CN128" s="308"/>
      <c r="CO128" s="308"/>
      <c r="CP128" s="308"/>
      <c r="CQ128" s="308"/>
      <c r="CR128" s="308"/>
      <c r="CS128" s="308"/>
      <c r="CT128" s="308"/>
      <c r="CU128" s="308"/>
      <c r="CV128" s="308"/>
      <c r="CW128" s="308"/>
      <c r="CX128" s="308"/>
      <c r="CY128" s="308"/>
      <c r="CZ128" s="308"/>
      <c r="DA128" s="308"/>
      <c r="DB128" s="308"/>
      <c r="DC128" s="308"/>
      <c r="DD128" s="308"/>
      <c r="DE128" s="308"/>
      <c r="DF128" s="308"/>
      <c r="DG128" s="308"/>
      <c r="DH128" s="308"/>
      <c r="DI128" s="308"/>
      <c r="DJ128" s="308"/>
      <c r="DK128" s="308"/>
      <c r="DL128" s="308"/>
      <c r="DM128" s="308"/>
      <c r="DN128" s="308"/>
      <c r="DO128" s="308"/>
      <c r="DP128" s="308"/>
      <c r="DQ128" s="308"/>
      <c r="DR128" s="308"/>
      <c r="DS128" s="308"/>
      <c r="DT128" s="308"/>
      <c r="DU128" s="308"/>
      <c r="DV128" s="308"/>
      <c r="DW128" s="308"/>
      <c r="DX128" s="308"/>
      <c r="DY128" s="308"/>
      <c r="DZ128" s="308"/>
      <c r="EA128" s="308"/>
      <c r="EB128" s="308"/>
      <c r="EC128" s="308"/>
      <c r="ED128" s="308"/>
      <c r="EE128" s="308"/>
      <c r="EF128" s="308"/>
      <c r="EG128" s="308"/>
      <c r="EH128" s="308"/>
      <c r="EI128" s="308"/>
      <c r="EJ128" s="308"/>
      <c r="EK128" s="308"/>
      <c r="EL128" s="308"/>
      <c r="EM128" s="308"/>
      <c r="EN128" s="308"/>
      <c r="EO128" s="308"/>
      <c r="EP128" s="308"/>
      <c r="EQ128" s="308"/>
      <c r="ER128" s="308"/>
      <c r="ES128" s="308"/>
      <c r="ET128" s="308"/>
      <c r="EU128" s="308"/>
      <c r="EV128" s="308"/>
      <c r="EW128" s="308"/>
      <c r="EX128" s="308"/>
      <c r="EY128" s="308"/>
      <c r="EZ128" s="308"/>
      <c r="FA128" s="308"/>
      <c r="FB128" s="308"/>
      <c r="FC128" s="308"/>
      <c r="FD128" s="308"/>
      <c r="FE128" s="308"/>
      <c r="FF128" s="308"/>
      <c r="FG128" s="308"/>
      <c r="FH128" s="308"/>
      <c r="FI128" s="308"/>
      <c r="FJ128" s="308"/>
      <c r="FK128" s="308"/>
      <c r="FL128" s="308"/>
      <c r="FM128" s="308"/>
      <c r="FN128" s="308"/>
      <c r="FO128" s="308"/>
      <c r="FP128" s="308"/>
      <c r="FQ128" s="308"/>
      <c r="FR128" s="308"/>
      <c r="FS128" s="308"/>
      <c r="FT128" s="308"/>
      <c r="FU128" s="308"/>
      <c r="FV128" s="308"/>
      <c r="FW128" s="308"/>
      <c r="FX128" s="308"/>
      <c r="FY128" s="308"/>
      <c r="FZ128" s="308"/>
      <c r="GA128" s="308"/>
      <c r="GB128" s="308"/>
      <c r="GC128" s="308"/>
      <c r="GD128" s="308"/>
      <c r="GE128" s="308"/>
      <c r="GF128" s="308"/>
      <c r="GG128" s="308"/>
    </row>
    <row r="129" spans="1:189" s="392" customFormat="1" ht="30">
      <c r="A129" s="397">
        <v>1</v>
      </c>
      <c r="B129" s="420" t="s">
        <v>651</v>
      </c>
      <c r="C129" s="534" t="s">
        <v>172</v>
      </c>
      <c r="D129" s="414" t="s">
        <v>652</v>
      </c>
      <c r="E129" s="322">
        <v>83962</v>
      </c>
      <c r="F129" s="368"/>
      <c r="G129" s="368">
        <v>60000</v>
      </c>
      <c r="H129" s="390"/>
      <c r="I129" s="322">
        <v>6830</v>
      </c>
      <c r="J129" s="368"/>
      <c r="K129" s="322">
        <v>6830</v>
      </c>
      <c r="L129" s="390"/>
      <c r="M129" s="356">
        <v>60370</v>
      </c>
      <c r="N129" s="368"/>
      <c r="O129" s="356">
        <v>60000</v>
      </c>
      <c r="P129" s="390"/>
      <c r="Q129" s="322">
        <v>0</v>
      </c>
      <c r="R129" s="322"/>
      <c r="S129" s="322">
        <v>0</v>
      </c>
      <c r="T129" s="390"/>
      <c r="U129" s="390"/>
      <c r="V129" s="390"/>
      <c r="W129" s="390"/>
      <c r="X129" s="391"/>
      <c r="Y129" s="308"/>
      <c r="Z129" s="308"/>
      <c r="AA129" s="308"/>
      <c r="AB129" s="308"/>
      <c r="AC129" s="308"/>
      <c r="AD129" s="30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8"/>
      <c r="AY129" s="308"/>
      <c r="AZ129" s="308"/>
      <c r="BA129" s="308"/>
      <c r="BB129" s="308"/>
      <c r="BC129" s="308"/>
      <c r="BD129" s="308"/>
      <c r="BE129" s="308"/>
      <c r="BF129" s="308"/>
      <c r="BG129" s="308"/>
      <c r="BH129" s="308"/>
      <c r="BI129" s="308"/>
      <c r="BJ129" s="308"/>
      <c r="BK129" s="308"/>
      <c r="BL129" s="308"/>
      <c r="BM129" s="308"/>
      <c r="BN129" s="308"/>
      <c r="BO129" s="308"/>
      <c r="BP129" s="308"/>
      <c r="BQ129" s="308"/>
      <c r="BR129" s="308"/>
      <c r="BS129" s="308"/>
      <c r="BT129" s="308"/>
      <c r="BU129" s="308"/>
      <c r="BV129" s="308"/>
      <c r="BW129" s="308"/>
      <c r="BX129" s="308"/>
      <c r="BY129" s="308"/>
      <c r="BZ129" s="308"/>
      <c r="CA129" s="308"/>
      <c r="CB129" s="308"/>
      <c r="CC129" s="308"/>
      <c r="CD129" s="308"/>
      <c r="CE129" s="308"/>
      <c r="CF129" s="308"/>
      <c r="CG129" s="308"/>
      <c r="CH129" s="308"/>
      <c r="CI129" s="308"/>
      <c r="CJ129" s="308"/>
      <c r="CK129" s="308"/>
      <c r="CL129" s="308"/>
      <c r="CM129" s="308"/>
      <c r="CN129" s="308"/>
      <c r="CO129" s="308"/>
      <c r="CP129" s="308"/>
      <c r="CQ129" s="308"/>
      <c r="CR129" s="308"/>
      <c r="CS129" s="308"/>
      <c r="CT129" s="308"/>
      <c r="CU129" s="308"/>
      <c r="CV129" s="308"/>
      <c r="CW129" s="308"/>
      <c r="CX129" s="308"/>
      <c r="CY129" s="308"/>
      <c r="CZ129" s="308"/>
      <c r="DA129" s="308"/>
      <c r="DB129" s="308"/>
      <c r="DC129" s="308"/>
      <c r="DD129" s="308"/>
      <c r="DE129" s="308"/>
      <c r="DF129" s="308"/>
      <c r="DG129" s="308"/>
      <c r="DH129" s="308"/>
      <c r="DI129" s="308"/>
      <c r="DJ129" s="308"/>
      <c r="DK129" s="308"/>
      <c r="DL129" s="308"/>
      <c r="DM129" s="308"/>
      <c r="DN129" s="308"/>
      <c r="DO129" s="308"/>
      <c r="DP129" s="308"/>
      <c r="DQ129" s="308"/>
      <c r="DR129" s="308"/>
      <c r="DS129" s="308"/>
      <c r="DT129" s="308"/>
      <c r="DU129" s="308"/>
      <c r="DV129" s="308"/>
      <c r="DW129" s="308"/>
      <c r="DX129" s="308"/>
      <c r="DY129" s="308"/>
      <c r="DZ129" s="308"/>
      <c r="EA129" s="308"/>
      <c r="EB129" s="308"/>
      <c r="EC129" s="308"/>
      <c r="ED129" s="308"/>
      <c r="EE129" s="308"/>
      <c r="EF129" s="308"/>
      <c r="EG129" s="308"/>
      <c r="EH129" s="308"/>
      <c r="EI129" s="308"/>
      <c r="EJ129" s="308"/>
      <c r="EK129" s="308"/>
      <c r="EL129" s="308"/>
      <c r="EM129" s="308"/>
      <c r="EN129" s="308"/>
      <c r="EO129" s="308"/>
      <c r="EP129" s="308"/>
      <c r="EQ129" s="308"/>
      <c r="ER129" s="308"/>
      <c r="ES129" s="308"/>
      <c r="ET129" s="308"/>
      <c r="EU129" s="308"/>
      <c r="EV129" s="308"/>
      <c r="EW129" s="308"/>
      <c r="EX129" s="308"/>
      <c r="EY129" s="308"/>
      <c r="EZ129" s="308"/>
      <c r="FA129" s="308"/>
      <c r="FB129" s="308"/>
      <c r="FC129" s="308"/>
      <c r="FD129" s="308"/>
      <c r="FE129" s="308"/>
      <c r="FF129" s="308"/>
      <c r="FG129" s="308"/>
      <c r="FH129" s="308"/>
      <c r="FI129" s="308"/>
      <c r="FJ129" s="308"/>
      <c r="FK129" s="308"/>
      <c r="FL129" s="308"/>
      <c r="FM129" s="308"/>
      <c r="FN129" s="308"/>
      <c r="FO129" s="308"/>
      <c r="FP129" s="308"/>
      <c r="FQ129" s="308"/>
      <c r="FR129" s="308"/>
      <c r="FS129" s="308"/>
      <c r="FT129" s="308"/>
      <c r="FU129" s="308"/>
      <c r="FV129" s="308"/>
      <c r="FW129" s="308"/>
      <c r="FX129" s="308"/>
      <c r="FY129" s="308"/>
      <c r="FZ129" s="308"/>
      <c r="GA129" s="308"/>
      <c r="GB129" s="308"/>
      <c r="GC129" s="308"/>
      <c r="GD129" s="308"/>
      <c r="GE129" s="308"/>
      <c r="GF129" s="308"/>
      <c r="GG129" s="308"/>
    </row>
    <row r="130" spans="1:189" s="392" customFormat="1" ht="30">
      <c r="A130" s="418">
        <f>+A129+1</f>
        <v>2</v>
      </c>
      <c r="B130" s="421" t="s">
        <v>653</v>
      </c>
      <c r="C130" s="534"/>
      <c r="D130" s="402" t="s">
        <v>654</v>
      </c>
      <c r="E130" s="344">
        <v>684475</v>
      </c>
      <c r="F130" s="368"/>
      <c r="G130" s="368">
        <v>547580</v>
      </c>
      <c r="H130" s="390"/>
      <c r="I130" s="344"/>
      <c r="J130" s="368"/>
      <c r="K130" s="344"/>
      <c r="L130" s="390"/>
      <c r="M130" s="356">
        <f>+O130</f>
        <v>193595</v>
      </c>
      <c r="N130" s="368"/>
      <c r="O130" s="356">
        <f>187595+6000</f>
        <v>193595</v>
      </c>
      <c r="P130" s="390"/>
      <c r="Q130" s="344"/>
      <c r="R130" s="344"/>
      <c r="S130" s="344"/>
      <c r="T130" s="390"/>
      <c r="U130" s="390"/>
      <c r="V130" s="390"/>
      <c r="W130" s="390"/>
      <c r="X130" s="391"/>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8"/>
      <c r="AY130" s="308"/>
      <c r="AZ130" s="308"/>
      <c r="BA130" s="308"/>
      <c r="BB130" s="308"/>
      <c r="BC130" s="308"/>
      <c r="BD130" s="308"/>
      <c r="BE130" s="308"/>
      <c r="BF130" s="308"/>
      <c r="BG130" s="308"/>
      <c r="BH130" s="308"/>
      <c r="BI130" s="308"/>
      <c r="BJ130" s="308"/>
      <c r="BK130" s="308"/>
      <c r="BL130" s="308"/>
      <c r="BM130" s="308"/>
      <c r="BN130" s="308"/>
      <c r="BO130" s="308"/>
      <c r="BP130" s="308"/>
      <c r="BQ130" s="308"/>
      <c r="BR130" s="308"/>
      <c r="BS130" s="308"/>
      <c r="BT130" s="308"/>
      <c r="BU130" s="308"/>
      <c r="BV130" s="308"/>
      <c r="BW130" s="308"/>
      <c r="BX130" s="308"/>
      <c r="BY130" s="308"/>
      <c r="BZ130" s="308"/>
      <c r="CA130" s="308"/>
      <c r="CB130" s="308"/>
      <c r="CC130" s="308"/>
      <c r="CD130" s="308"/>
      <c r="CE130" s="308"/>
      <c r="CF130" s="308"/>
      <c r="CG130" s="308"/>
      <c r="CH130" s="308"/>
      <c r="CI130" s="308"/>
      <c r="CJ130" s="308"/>
      <c r="CK130" s="308"/>
      <c r="CL130" s="308"/>
      <c r="CM130" s="308"/>
      <c r="CN130" s="308"/>
      <c r="CO130" s="308"/>
      <c r="CP130" s="308"/>
      <c r="CQ130" s="308"/>
      <c r="CR130" s="308"/>
      <c r="CS130" s="308"/>
      <c r="CT130" s="308"/>
      <c r="CU130" s="308"/>
      <c r="CV130" s="308"/>
      <c r="CW130" s="308"/>
      <c r="CX130" s="308"/>
      <c r="CY130" s="308"/>
      <c r="CZ130" s="308"/>
      <c r="DA130" s="308"/>
      <c r="DB130" s="308"/>
      <c r="DC130" s="308"/>
      <c r="DD130" s="308"/>
      <c r="DE130" s="308"/>
      <c r="DF130" s="308"/>
      <c r="DG130" s="308"/>
      <c r="DH130" s="308"/>
      <c r="DI130" s="308"/>
      <c r="DJ130" s="308"/>
      <c r="DK130" s="308"/>
      <c r="DL130" s="308"/>
      <c r="DM130" s="308"/>
      <c r="DN130" s="308"/>
      <c r="DO130" s="308"/>
      <c r="DP130" s="308"/>
      <c r="DQ130" s="308"/>
      <c r="DR130" s="308"/>
      <c r="DS130" s="308"/>
      <c r="DT130" s="308"/>
      <c r="DU130" s="308"/>
      <c r="DV130" s="308"/>
      <c r="DW130" s="308"/>
      <c r="DX130" s="308"/>
      <c r="DY130" s="308"/>
      <c r="DZ130" s="308"/>
      <c r="EA130" s="308"/>
      <c r="EB130" s="308"/>
      <c r="EC130" s="308"/>
      <c r="ED130" s="308"/>
      <c r="EE130" s="308"/>
      <c r="EF130" s="308"/>
      <c r="EG130" s="308"/>
      <c r="EH130" s="308"/>
      <c r="EI130" s="308"/>
      <c r="EJ130" s="308"/>
      <c r="EK130" s="308"/>
      <c r="EL130" s="308"/>
      <c r="EM130" s="308"/>
      <c r="EN130" s="308"/>
      <c r="EO130" s="308"/>
      <c r="EP130" s="308"/>
      <c r="EQ130" s="308"/>
      <c r="ER130" s="308"/>
      <c r="ES130" s="308"/>
      <c r="ET130" s="308"/>
      <c r="EU130" s="308"/>
      <c r="EV130" s="308"/>
      <c r="EW130" s="308"/>
      <c r="EX130" s="308"/>
      <c r="EY130" s="308"/>
      <c r="EZ130" s="308"/>
      <c r="FA130" s="308"/>
      <c r="FB130" s="308"/>
      <c r="FC130" s="308"/>
      <c r="FD130" s="308"/>
      <c r="FE130" s="308"/>
      <c r="FF130" s="308"/>
      <c r="FG130" s="308"/>
      <c r="FH130" s="308"/>
      <c r="FI130" s="308"/>
      <c r="FJ130" s="308"/>
      <c r="FK130" s="308"/>
      <c r="FL130" s="308"/>
      <c r="FM130" s="308"/>
      <c r="FN130" s="308"/>
      <c r="FO130" s="308"/>
      <c r="FP130" s="308"/>
      <c r="FQ130" s="308"/>
      <c r="FR130" s="308"/>
      <c r="FS130" s="308"/>
      <c r="FT130" s="308"/>
      <c r="FU130" s="308"/>
      <c r="FV130" s="308"/>
      <c r="FW130" s="308"/>
      <c r="FX130" s="308"/>
      <c r="FY130" s="308"/>
      <c r="FZ130" s="308"/>
      <c r="GA130" s="308"/>
      <c r="GB130" s="308"/>
      <c r="GC130" s="308"/>
      <c r="GD130" s="308"/>
      <c r="GE130" s="308"/>
      <c r="GF130" s="308"/>
      <c r="GG130" s="308"/>
    </row>
    <row r="131" spans="1:189" s="392" customFormat="1" ht="28.5">
      <c r="A131" s="413">
        <v>-2</v>
      </c>
      <c r="B131" s="324" t="s">
        <v>556</v>
      </c>
      <c r="C131" s="325"/>
      <c r="D131" s="402"/>
      <c r="E131" s="344">
        <v>769464</v>
      </c>
      <c r="F131" s="368"/>
      <c r="G131" s="368">
        <v>507000</v>
      </c>
      <c r="H131" s="390"/>
      <c r="I131" s="344">
        <v>25600</v>
      </c>
      <c r="J131" s="368"/>
      <c r="K131" s="344">
        <v>25600</v>
      </c>
      <c r="L131" s="390"/>
      <c r="M131" s="352">
        <f t="shared" ref="M131" si="46">+M132</f>
        <v>257990.978</v>
      </c>
      <c r="N131" s="368"/>
      <c r="O131" s="352">
        <f>+O132</f>
        <v>257800.978</v>
      </c>
      <c r="P131" s="390"/>
      <c r="Q131" s="344">
        <v>96000</v>
      </c>
      <c r="R131" s="344"/>
      <c r="S131" s="344">
        <v>96000</v>
      </c>
      <c r="T131" s="390"/>
      <c r="U131" s="390"/>
      <c r="V131" s="390"/>
      <c r="W131" s="390"/>
      <c r="X131" s="391"/>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8"/>
      <c r="AY131" s="308"/>
      <c r="AZ131" s="308"/>
      <c r="BA131" s="308"/>
      <c r="BB131" s="308"/>
      <c r="BC131" s="308"/>
      <c r="BD131" s="308"/>
      <c r="BE131" s="308"/>
      <c r="BF131" s="308"/>
      <c r="BG131" s="308"/>
      <c r="BH131" s="308"/>
      <c r="BI131" s="308"/>
      <c r="BJ131" s="308"/>
      <c r="BK131" s="308"/>
      <c r="BL131" s="308"/>
      <c r="BM131" s="308"/>
      <c r="BN131" s="308"/>
      <c r="BO131" s="308"/>
      <c r="BP131" s="308"/>
      <c r="BQ131" s="308"/>
      <c r="BR131" s="308"/>
      <c r="BS131" s="308"/>
      <c r="BT131" s="308"/>
      <c r="BU131" s="308"/>
      <c r="BV131" s="308"/>
      <c r="BW131" s="308"/>
      <c r="BX131" s="308"/>
      <c r="BY131" s="308"/>
      <c r="BZ131" s="308"/>
      <c r="CA131" s="308"/>
      <c r="CB131" s="308"/>
      <c r="CC131" s="308"/>
      <c r="CD131" s="308"/>
      <c r="CE131" s="308"/>
      <c r="CF131" s="308"/>
      <c r="CG131" s="308"/>
      <c r="CH131" s="308"/>
      <c r="CI131" s="308"/>
      <c r="CJ131" s="308"/>
      <c r="CK131" s="308"/>
      <c r="CL131" s="308"/>
      <c r="CM131" s="308"/>
      <c r="CN131" s="308"/>
      <c r="CO131" s="308"/>
      <c r="CP131" s="308"/>
      <c r="CQ131" s="308"/>
      <c r="CR131" s="308"/>
      <c r="CS131" s="308"/>
      <c r="CT131" s="308"/>
      <c r="CU131" s="308"/>
      <c r="CV131" s="308"/>
      <c r="CW131" s="308"/>
      <c r="CX131" s="308"/>
      <c r="CY131" s="308"/>
      <c r="CZ131" s="308"/>
      <c r="DA131" s="308"/>
      <c r="DB131" s="308"/>
      <c r="DC131" s="308"/>
      <c r="DD131" s="308"/>
      <c r="DE131" s="308"/>
      <c r="DF131" s="308"/>
      <c r="DG131" s="308"/>
      <c r="DH131" s="308"/>
      <c r="DI131" s="308"/>
      <c r="DJ131" s="308"/>
      <c r="DK131" s="308"/>
      <c r="DL131" s="308"/>
      <c r="DM131" s="308"/>
      <c r="DN131" s="308"/>
      <c r="DO131" s="308"/>
      <c r="DP131" s="308"/>
      <c r="DQ131" s="308"/>
      <c r="DR131" s="308"/>
      <c r="DS131" s="308"/>
      <c r="DT131" s="308"/>
      <c r="DU131" s="308"/>
      <c r="DV131" s="308"/>
      <c r="DW131" s="308"/>
      <c r="DX131" s="308"/>
      <c r="DY131" s="308"/>
      <c r="DZ131" s="308"/>
      <c r="EA131" s="308"/>
      <c r="EB131" s="308"/>
      <c r="EC131" s="308"/>
      <c r="ED131" s="308"/>
      <c r="EE131" s="308"/>
      <c r="EF131" s="308"/>
      <c r="EG131" s="308"/>
      <c r="EH131" s="308"/>
      <c r="EI131" s="308"/>
      <c r="EJ131" s="308"/>
      <c r="EK131" s="308"/>
      <c r="EL131" s="308"/>
      <c r="EM131" s="308"/>
      <c r="EN131" s="308"/>
      <c r="EO131" s="308"/>
      <c r="EP131" s="308"/>
      <c r="EQ131" s="308"/>
      <c r="ER131" s="308"/>
      <c r="ES131" s="308"/>
      <c r="ET131" s="308"/>
      <c r="EU131" s="308"/>
      <c r="EV131" s="308"/>
      <c r="EW131" s="308"/>
      <c r="EX131" s="308"/>
      <c r="EY131" s="308"/>
      <c r="EZ131" s="308"/>
      <c r="FA131" s="308"/>
      <c r="FB131" s="308"/>
      <c r="FC131" s="308"/>
      <c r="FD131" s="308"/>
      <c r="FE131" s="308"/>
      <c r="FF131" s="308"/>
      <c r="FG131" s="308"/>
      <c r="FH131" s="308"/>
      <c r="FI131" s="308"/>
      <c r="FJ131" s="308"/>
      <c r="FK131" s="308"/>
      <c r="FL131" s="308"/>
      <c r="FM131" s="308"/>
      <c r="FN131" s="308"/>
      <c r="FO131" s="308"/>
      <c r="FP131" s="308"/>
      <c r="FQ131" s="308"/>
      <c r="FR131" s="308"/>
      <c r="FS131" s="308"/>
      <c r="FT131" s="308"/>
      <c r="FU131" s="308"/>
      <c r="FV131" s="308"/>
      <c r="FW131" s="308"/>
      <c r="FX131" s="308"/>
      <c r="FY131" s="308"/>
      <c r="FZ131" s="308"/>
      <c r="GA131" s="308"/>
      <c r="GB131" s="308"/>
      <c r="GC131" s="308"/>
      <c r="GD131" s="308"/>
      <c r="GE131" s="308"/>
      <c r="GF131" s="308"/>
      <c r="GG131" s="308"/>
    </row>
    <row r="132" spans="1:189" s="392" customFormat="1">
      <c r="A132" s="413" t="s">
        <v>485</v>
      </c>
      <c r="B132" s="324" t="s">
        <v>522</v>
      </c>
      <c r="C132" s="325"/>
      <c r="D132" s="414"/>
      <c r="E132" s="322">
        <v>769464</v>
      </c>
      <c r="F132" s="368"/>
      <c r="G132" s="368">
        <v>507000</v>
      </c>
      <c r="H132" s="390"/>
      <c r="I132" s="322">
        <v>25600</v>
      </c>
      <c r="J132" s="368"/>
      <c r="K132" s="322">
        <v>25600</v>
      </c>
      <c r="L132" s="390"/>
      <c r="M132" s="352">
        <f t="shared" ref="M132" si="47">+SUM(M133:M135)</f>
        <v>257990.978</v>
      </c>
      <c r="N132" s="368"/>
      <c r="O132" s="352">
        <f>+SUM(O133:O135)</f>
        <v>257800.978</v>
      </c>
      <c r="P132" s="390"/>
      <c r="Q132" s="322">
        <v>96000</v>
      </c>
      <c r="R132" s="322"/>
      <c r="S132" s="322">
        <v>96000</v>
      </c>
      <c r="T132" s="390"/>
      <c r="U132" s="390"/>
      <c r="V132" s="390"/>
      <c r="W132" s="390"/>
      <c r="X132" s="391"/>
      <c r="Y132" s="308"/>
      <c r="Z132" s="308"/>
      <c r="AA132" s="308"/>
      <c r="AB132" s="308"/>
      <c r="AC132" s="308"/>
      <c r="AD132" s="308"/>
      <c r="AE132" s="308"/>
      <c r="AF132" s="308"/>
      <c r="AG132" s="308"/>
      <c r="AH132" s="308"/>
      <c r="AI132" s="308"/>
      <c r="AJ132" s="308"/>
      <c r="AK132" s="308"/>
      <c r="AL132" s="308"/>
      <c r="AM132" s="308"/>
      <c r="AN132" s="308"/>
      <c r="AO132" s="308"/>
      <c r="AP132" s="308"/>
      <c r="AQ132" s="308"/>
      <c r="AR132" s="308"/>
      <c r="AS132" s="308"/>
      <c r="AT132" s="308"/>
      <c r="AU132" s="308"/>
      <c r="AV132" s="308"/>
      <c r="AW132" s="308"/>
      <c r="AX132" s="308"/>
      <c r="AY132" s="308"/>
      <c r="AZ132" s="308"/>
      <c r="BA132" s="308"/>
      <c r="BB132" s="308"/>
      <c r="BC132" s="308"/>
      <c r="BD132" s="308"/>
      <c r="BE132" s="308"/>
      <c r="BF132" s="308"/>
      <c r="BG132" s="308"/>
      <c r="BH132" s="308"/>
      <c r="BI132" s="308"/>
      <c r="BJ132" s="308"/>
      <c r="BK132" s="308"/>
      <c r="BL132" s="308"/>
      <c r="BM132" s="308"/>
      <c r="BN132" s="308"/>
      <c r="BO132" s="308"/>
      <c r="BP132" s="308"/>
      <c r="BQ132" s="308"/>
      <c r="BR132" s="308"/>
      <c r="BS132" s="308"/>
      <c r="BT132" s="308"/>
      <c r="BU132" s="308"/>
      <c r="BV132" s="308"/>
      <c r="BW132" s="308"/>
      <c r="BX132" s="308"/>
      <c r="BY132" s="308"/>
      <c r="BZ132" s="308"/>
      <c r="CA132" s="308"/>
      <c r="CB132" s="308"/>
      <c r="CC132" s="308"/>
      <c r="CD132" s="308"/>
      <c r="CE132" s="308"/>
      <c r="CF132" s="308"/>
      <c r="CG132" s="308"/>
      <c r="CH132" s="308"/>
      <c r="CI132" s="308"/>
      <c r="CJ132" s="308"/>
      <c r="CK132" s="308"/>
      <c r="CL132" s="308"/>
      <c r="CM132" s="308"/>
      <c r="CN132" s="308"/>
      <c r="CO132" s="308"/>
      <c r="CP132" s="308"/>
      <c r="CQ132" s="308"/>
      <c r="CR132" s="308"/>
      <c r="CS132" s="308"/>
      <c r="CT132" s="308"/>
      <c r="CU132" s="308"/>
      <c r="CV132" s="308"/>
      <c r="CW132" s="308"/>
      <c r="CX132" s="308"/>
      <c r="CY132" s="308"/>
      <c r="CZ132" s="308"/>
      <c r="DA132" s="308"/>
      <c r="DB132" s="308"/>
      <c r="DC132" s="308"/>
      <c r="DD132" s="308"/>
      <c r="DE132" s="308"/>
      <c r="DF132" s="308"/>
      <c r="DG132" s="308"/>
      <c r="DH132" s="308"/>
      <c r="DI132" s="308"/>
      <c r="DJ132" s="308"/>
      <c r="DK132" s="308"/>
      <c r="DL132" s="308"/>
      <c r="DM132" s="308"/>
      <c r="DN132" s="308"/>
      <c r="DO132" s="308"/>
      <c r="DP132" s="308"/>
      <c r="DQ132" s="308"/>
      <c r="DR132" s="308"/>
      <c r="DS132" s="308"/>
      <c r="DT132" s="308"/>
      <c r="DU132" s="308"/>
      <c r="DV132" s="308"/>
      <c r="DW132" s="308"/>
      <c r="DX132" s="308"/>
      <c r="DY132" s="308"/>
      <c r="DZ132" s="308"/>
      <c r="EA132" s="308"/>
      <c r="EB132" s="308"/>
      <c r="EC132" s="308"/>
      <c r="ED132" s="308"/>
      <c r="EE132" s="308"/>
      <c r="EF132" s="308"/>
      <c r="EG132" s="308"/>
      <c r="EH132" s="308"/>
      <c r="EI132" s="308"/>
      <c r="EJ132" s="308"/>
      <c r="EK132" s="308"/>
      <c r="EL132" s="308"/>
      <c r="EM132" s="308"/>
      <c r="EN132" s="308"/>
      <c r="EO132" s="308"/>
      <c r="EP132" s="308"/>
      <c r="EQ132" s="308"/>
      <c r="ER132" s="308"/>
      <c r="ES132" s="308"/>
      <c r="ET132" s="308"/>
      <c r="EU132" s="308"/>
      <c r="EV132" s="308"/>
      <c r="EW132" s="308"/>
      <c r="EX132" s="308"/>
      <c r="EY132" s="308"/>
      <c r="EZ132" s="308"/>
      <c r="FA132" s="308"/>
      <c r="FB132" s="308"/>
      <c r="FC132" s="308"/>
      <c r="FD132" s="308"/>
      <c r="FE132" s="308"/>
      <c r="FF132" s="308"/>
      <c r="FG132" s="308"/>
      <c r="FH132" s="308"/>
      <c r="FI132" s="308"/>
      <c r="FJ132" s="308"/>
      <c r="FK132" s="308"/>
      <c r="FL132" s="308"/>
      <c r="FM132" s="308"/>
      <c r="FN132" s="308"/>
      <c r="FO132" s="308"/>
      <c r="FP132" s="308"/>
      <c r="FQ132" s="308"/>
      <c r="FR132" s="308"/>
      <c r="FS132" s="308"/>
      <c r="FT132" s="308"/>
      <c r="FU132" s="308"/>
      <c r="FV132" s="308"/>
      <c r="FW132" s="308"/>
      <c r="FX132" s="308"/>
      <c r="FY132" s="308"/>
      <c r="FZ132" s="308"/>
      <c r="GA132" s="308"/>
      <c r="GB132" s="308"/>
      <c r="GC132" s="308"/>
      <c r="GD132" s="308"/>
      <c r="GE132" s="308"/>
      <c r="GF132" s="308"/>
      <c r="GG132" s="308"/>
    </row>
    <row r="133" spans="1:189" s="392" customFormat="1" ht="30">
      <c r="A133" s="418">
        <v>1</v>
      </c>
      <c r="B133" s="406" t="s">
        <v>655</v>
      </c>
      <c r="C133" s="533" t="s">
        <v>494</v>
      </c>
      <c r="D133" s="414" t="s">
        <v>656</v>
      </c>
      <c r="E133" s="322">
        <v>230000</v>
      </c>
      <c r="F133" s="368"/>
      <c r="G133" s="368">
        <v>207000</v>
      </c>
      <c r="H133" s="390"/>
      <c r="I133" s="322">
        <v>25600</v>
      </c>
      <c r="J133" s="368"/>
      <c r="K133" s="322">
        <v>25600</v>
      </c>
      <c r="L133" s="390"/>
      <c r="M133" s="356">
        <f>+O133</f>
        <v>120863.516</v>
      </c>
      <c r="N133" s="368"/>
      <c r="O133" s="356">
        <f>43334+15600+61929.516</f>
        <v>120863.516</v>
      </c>
      <c r="P133" s="390"/>
      <c r="Q133" s="322">
        <v>26000</v>
      </c>
      <c r="R133" s="322"/>
      <c r="S133" s="322">
        <v>26000</v>
      </c>
      <c r="T133" s="390"/>
      <c r="U133" s="390"/>
      <c r="V133" s="390"/>
      <c r="W133" s="390"/>
      <c r="X133" s="391"/>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8"/>
      <c r="AT133" s="308"/>
      <c r="AU133" s="308"/>
      <c r="AV133" s="308"/>
      <c r="AW133" s="308"/>
      <c r="AX133" s="308"/>
      <c r="AY133" s="308"/>
      <c r="AZ133" s="308"/>
      <c r="BA133" s="308"/>
      <c r="BB133" s="308"/>
      <c r="BC133" s="308"/>
      <c r="BD133" s="308"/>
      <c r="BE133" s="308"/>
      <c r="BF133" s="308"/>
      <c r="BG133" s="308"/>
      <c r="BH133" s="308"/>
      <c r="BI133" s="308"/>
      <c r="BJ133" s="308"/>
      <c r="BK133" s="308"/>
      <c r="BL133" s="308"/>
      <c r="BM133" s="308"/>
      <c r="BN133" s="308"/>
      <c r="BO133" s="308"/>
      <c r="BP133" s="308"/>
      <c r="BQ133" s="308"/>
      <c r="BR133" s="308"/>
      <c r="BS133" s="308"/>
      <c r="BT133" s="308"/>
      <c r="BU133" s="308"/>
      <c r="BV133" s="308"/>
      <c r="BW133" s="308"/>
      <c r="BX133" s="308"/>
      <c r="BY133" s="308"/>
      <c r="BZ133" s="308"/>
      <c r="CA133" s="308"/>
      <c r="CB133" s="308"/>
      <c r="CC133" s="308"/>
      <c r="CD133" s="308"/>
      <c r="CE133" s="308"/>
      <c r="CF133" s="308"/>
      <c r="CG133" s="308"/>
      <c r="CH133" s="308"/>
      <c r="CI133" s="308"/>
      <c r="CJ133" s="308"/>
      <c r="CK133" s="308"/>
      <c r="CL133" s="308"/>
      <c r="CM133" s="308"/>
      <c r="CN133" s="308"/>
      <c r="CO133" s="308"/>
      <c r="CP133" s="308"/>
      <c r="CQ133" s="308"/>
      <c r="CR133" s="308"/>
      <c r="CS133" s="308"/>
      <c r="CT133" s="308"/>
      <c r="CU133" s="308"/>
      <c r="CV133" s="308"/>
      <c r="CW133" s="308"/>
      <c r="CX133" s="308"/>
      <c r="CY133" s="308"/>
      <c r="CZ133" s="308"/>
      <c r="DA133" s="308"/>
      <c r="DB133" s="308"/>
      <c r="DC133" s="308"/>
      <c r="DD133" s="308"/>
      <c r="DE133" s="308"/>
      <c r="DF133" s="308"/>
      <c r="DG133" s="308"/>
      <c r="DH133" s="308"/>
      <c r="DI133" s="308"/>
      <c r="DJ133" s="308"/>
      <c r="DK133" s="308"/>
      <c r="DL133" s="308"/>
      <c r="DM133" s="308"/>
      <c r="DN133" s="308"/>
      <c r="DO133" s="308"/>
      <c r="DP133" s="308"/>
      <c r="DQ133" s="308"/>
      <c r="DR133" s="308"/>
      <c r="DS133" s="308"/>
      <c r="DT133" s="308"/>
      <c r="DU133" s="308"/>
      <c r="DV133" s="308"/>
      <c r="DW133" s="308"/>
      <c r="DX133" s="308"/>
      <c r="DY133" s="308"/>
      <c r="DZ133" s="308"/>
      <c r="EA133" s="308"/>
      <c r="EB133" s="308"/>
      <c r="EC133" s="308"/>
      <c r="ED133" s="308"/>
      <c r="EE133" s="308"/>
      <c r="EF133" s="308"/>
      <c r="EG133" s="308"/>
      <c r="EH133" s="308"/>
      <c r="EI133" s="308"/>
      <c r="EJ133" s="308"/>
      <c r="EK133" s="308"/>
      <c r="EL133" s="308"/>
      <c r="EM133" s="308"/>
      <c r="EN133" s="308"/>
      <c r="EO133" s="308"/>
      <c r="EP133" s="308"/>
      <c r="EQ133" s="308"/>
      <c r="ER133" s="308"/>
      <c r="ES133" s="308"/>
      <c r="ET133" s="308"/>
      <c r="EU133" s="308"/>
      <c r="EV133" s="308"/>
      <c r="EW133" s="308"/>
      <c r="EX133" s="308"/>
      <c r="EY133" s="308"/>
      <c r="EZ133" s="308"/>
      <c r="FA133" s="308"/>
      <c r="FB133" s="308"/>
      <c r="FC133" s="308"/>
      <c r="FD133" s="308"/>
      <c r="FE133" s="308"/>
      <c r="FF133" s="308"/>
      <c r="FG133" s="308"/>
      <c r="FH133" s="308"/>
      <c r="FI133" s="308"/>
      <c r="FJ133" s="308"/>
      <c r="FK133" s="308"/>
      <c r="FL133" s="308"/>
      <c r="FM133" s="308"/>
      <c r="FN133" s="308"/>
      <c r="FO133" s="308"/>
      <c r="FP133" s="308"/>
      <c r="FQ133" s="308"/>
      <c r="FR133" s="308"/>
      <c r="FS133" s="308"/>
      <c r="FT133" s="308"/>
      <c r="FU133" s="308"/>
      <c r="FV133" s="308"/>
      <c r="FW133" s="308"/>
      <c r="FX133" s="308"/>
      <c r="FY133" s="308"/>
      <c r="FZ133" s="308"/>
      <c r="GA133" s="308"/>
      <c r="GB133" s="308"/>
      <c r="GC133" s="308"/>
      <c r="GD133" s="308"/>
      <c r="GE133" s="308"/>
      <c r="GF133" s="308"/>
      <c r="GG133" s="308"/>
    </row>
    <row r="134" spans="1:189" s="392" customFormat="1" ht="30">
      <c r="A134" s="418">
        <f>+A133+1</f>
        <v>2</v>
      </c>
      <c r="B134" s="421" t="s">
        <v>657</v>
      </c>
      <c r="C134" s="533"/>
      <c r="D134" s="414" t="s">
        <v>658</v>
      </c>
      <c r="E134" s="322">
        <v>199480</v>
      </c>
      <c r="F134" s="368"/>
      <c r="G134" s="368">
        <v>150000</v>
      </c>
      <c r="H134" s="390"/>
      <c r="I134" s="322">
        <v>0</v>
      </c>
      <c r="J134" s="368"/>
      <c r="K134" s="322"/>
      <c r="L134" s="390"/>
      <c r="M134" s="356">
        <f>150190-10525-2537.538</f>
        <v>137127.462</v>
      </c>
      <c r="N134" s="368"/>
      <c r="O134" s="356">
        <f>150000-10525-2537.538</f>
        <v>136937.462</v>
      </c>
      <c r="P134" s="390"/>
      <c r="Q134" s="322">
        <v>55000</v>
      </c>
      <c r="R134" s="322"/>
      <c r="S134" s="322">
        <v>55000</v>
      </c>
      <c r="T134" s="390"/>
      <c r="U134" s="390"/>
      <c r="V134" s="390"/>
      <c r="W134" s="390"/>
      <c r="X134" s="391"/>
      <c r="Y134" s="308"/>
      <c r="Z134" s="308"/>
      <c r="AA134" s="308"/>
      <c r="AB134" s="308"/>
      <c r="AC134" s="308"/>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08"/>
      <c r="AY134" s="308"/>
      <c r="AZ134" s="308"/>
      <c r="BA134" s="308"/>
      <c r="BB134" s="308"/>
      <c r="BC134" s="308"/>
      <c r="BD134" s="308"/>
      <c r="BE134" s="308"/>
      <c r="BF134" s="308"/>
      <c r="BG134" s="308"/>
      <c r="BH134" s="308"/>
      <c r="BI134" s="308"/>
      <c r="BJ134" s="308"/>
      <c r="BK134" s="308"/>
      <c r="BL134" s="308"/>
      <c r="BM134" s="308"/>
      <c r="BN134" s="308"/>
      <c r="BO134" s="308"/>
      <c r="BP134" s="308"/>
      <c r="BQ134" s="308"/>
      <c r="BR134" s="308"/>
      <c r="BS134" s="308"/>
      <c r="BT134" s="308"/>
      <c r="BU134" s="308"/>
      <c r="BV134" s="308"/>
      <c r="BW134" s="308"/>
      <c r="BX134" s="308"/>
      <c r="BY134" s="308"/>
      <c r="BZ134" s="308"/>
      <c r="CA134" s="308"/>
      <c r="CB134" s="308"/>
      <c r="CC134" s="308"/>
      <c r="CD134" s="308"/>
      <c r="CE134" s="308"/>
      <c r="CF134" s="308"/>
      <c r="CG134" s="308"/>
      <c r="CH134" s="308"/>
      <c r="CI134" s="308"/>
      <c r="CJ134" s="308"/>
      <c r="CK134" s="308"/>
      <c r="CL134" s="308"/>
      <c r="CM134" s="308"/>
      <c r="CN134" s="308"/>
      <c r="CO134" s="308"/>
      <c r="CP134" s="308"/>
      <c r="CQ134" s="308"/>
      <c r="CR134" s="308"/>
      <c r="CS134" s="308"/>
      <c r="CT134" s="308"/>
      <c r="CU134" s="308"/>
      <c r="CV134" s="308"/>
      <c r="CW134" s="308"/>
      <c r="CX134" s="308"/>
      <c r="CY134" s="308"/>
      <c r="CZ134" s="308"/>
      <c r="DA134" s="308"/>
      <c r="DB134" s="308"/>
      <c r="DC134" s="308"/>
      <c r="DD134" s="308"/>
      <c r="DE134" s="308"/>
      <c r="DF134" s="308"/>
      <c r="DG134" s="308"/>
      <c r="DH134" s="308"/>
      <c r="DI134" s="308"/>
      <c r="DJ134" s="308"/>
      <c r="DK134" s="308"/>
      <c r="DL134" s="308"/>
      <c r="DM134" s="308"/>
      <c r="DN134" s="308"/>
      <c r="DO134" s="308"/>
      <c r="DP134" s="308"/>
      <c r="DQ134" s="308"/>
      <c r="DR134" s="308"/>
      <c r="DS134" s="308"/>
      <c r="DT134" s="308"/>
      <c r="DU134" s="308"/>
      <c r="DV134" s="308"/>
      <c r="DW134" s="308"/>
      <c r="DX134" s="308"/>
      <c r="DY134" s="308"/>
      <c r="DZ134" s="308"/>
      <c r="EA134" s="308"/>
      <c r="EB134" s="308"/>
      <c r="EC134" s="308"/>
      <c r="ED134" s="308"/>
      <c r="EE134" s="308"/>
      <c r="EF134" s="308"/>
      <c r="EG134" s="308"/>
      <c r="EH134" s="308"/>
      <c r="EI134" s="308"/>
      <c r="EJ134" s="308"/>
      <c r="EK134" s="308"/>
      <c r="EL134" s="308"/>
      <c r="EM134" s="308"/>
      <c r="EN134" s="308"/>
      <c r="EO134" s="308"/>
      <c r="EP134" s="308"/>
      <c r="EQ134" s="308"/>
      <c r="ER134" s="308"/>
      <c r="ES134" s="308"/>
      <c r="ET134" s="308"/>
      <c r="EU134" s="308"/>
      <c r="EV134" s="308"/>
      <c r="EW134" s="308"/>
      <c r="EX134" s="308"/>
      <c r="EY134" s="308"/>
      <c r="EZ134" s="308"/>
      <c r="FA134" s="308"/>
      <c r="FB134" s="308"/>
      <c r="FC134" s="308"/>
      <c r="FD134" s="308"/>
      <c r="FE134" s="308"/>
      <c r="FF134" s="308"/>
      <c r="FG134" s="308"/>
      <c r="FH134" s="308"/>
      <c r="FI134" s="308"/>
      <c r="FJ134" s="308"/>
      <c r="FK134" s="308"/>
      <c r="FL134" s="308"/>
      <c r="FM134" s="308"/>
      <c r="FN134" s="308"/>
      <c r="FO134" s="308"/>
      <c r="FP134" s="308"/>
      <c r="FQ134" s="308"/>
      <c r="FR134" s="308"/>
      <c r="FS134" s="308"/>
      <c r="FT134" s="308"/>
      <c r="FU134" s="308"/>
      <c r="FV134" s="308"/>
      <c r="FW134" s="308"/>
      <c r="FX134" s="308"/>
      <c r="FY134" s="308"/>
      <c r="FZ134" s="308"/>
      <c r="GA134" s="308"/>
      <c r="GB134" s="308"/>
      <c r="GC134" s="308"/>
      <c r="GD134" s="308"/>
      <c r="GE134" s="308"/>
      <c r="GF134" s="308"/>
      <c r="GG134" s="308"/>
    </row>
    <row r="135" spans="1:189" s="392" customFormat="1" ht="60">
      <c r="A135" s="418">
        <f>+A134+1</f>
        <v>3</v>
      </c>
      <c r="B135" s="368" t="s">
        <v>659</v>
      </c>
      <c r="C135" s="401" t="s">
        <v>597</v>
      </c>
      <c r="D135" s="402"/>
      <c r="E135" s="344">
        <v>339984</v>
      </c>
      <c r="F135" s="368"/>
      <c r="G135" s="368">
        <v>150000</v>
      </c>
      <c r="H135" s="390"/>
      <c r="I135" s="344">
        <v>0</v>
      </c>
      <c r="J135" s="368"/>
      <c r="K135" s="344"/>
      <c r="L135" s="390"/>
      <c r="M135" s="356">
        <f>+O135</f>
        <v>0</v>
      </c>
      <c r="N135" s="368"/>
      <c r="O135" s="356"/>
      <c r="P135" s="390"/>
      <c r="Q135" s="344">
        <v>15000</v>
      </c>
      <c r="R135" s="344"/>
      <c r="S135" s="344">
        <v>15000</v>
      </c>
      <c r="T135" s="390"/>
      <c r="U135" s="390"/>
      <c r="V135" s="390"/>
      <c r="W135" s="390"/>
      <c r="X135" s="391"/>
      <c r="Y135" s="308"/>
      <c r="Z135" s="308"/>
      <c r="AA135" s="308"/>
      <c r="AB135" s="308"/>
      <c r="AC135" s="308"/>
      <c r="AD135" s="308"/>
      <c r="AE135" s="308"/>
      <c r="AF135" s="308"/>
      <c r="AG135" s="308"/>
      <c r="AH135" s="308"/>
      <c r="AI135" s="308"/>
      <c r="AJ135" s="308"/>
      <c r="AK135" s="308"/>
      <c r="AL135" s="308"/>
      <c r="AM135" s="308"/>
      <c r="AN135" s="308"/>
      <c r="AO135" s="308"/>
      <c r="AP135" s="308"/>
      <c r="AQ135" s="308"/>
      <c r="AR135" s="308"/>
      <c r="AS135" s="308"/>
      <c r="AT135" s="308"/>
      <c r="AU135" s="308"/>
      <c r="AV135" s="308"/>
      <c r="AW135" s="308"/>
      <c r="AX135" s="308"/>
      <c r="AY135" s="308"/>
      <c r="AZ135" s="308"/>
      <c r="BA135" s="308"/>
      <c r="BB135" s="308"/>
      <c r="BC135" s="308"/>
      <c r="BD135" s="308"/>
      <c r="BE135" s="308"/>
      <c r="BF135" s="308"/>
      <c r="BG135" s="308"/>
      <c r="BH135" s="308"/>
      <c r="BI135" s="308"/>
      <c r="BJ135" s="308"/>
      <c r="BK135" s="308"/>
      <c r="BL135" s="308"/>
      <c r="BM135" s="308"/>
      <c r="BN135" s="308"/>
      <c r="BO135" s="308"/>
      <c r="BP135" s="308"/>
      <c r="BQ135" s="308"/>
      <c r="BR135" s="308"/>
      <c r="BS135" s="308"/>
      <c r="BT135" s="308"/>
      <c r="BU135" s="308"/>
      <c r="BV135" s="308"/>
      <c r="BW135" s="308"/>
      <c r="BX135" s="308"/>
      <c r="BY135" s="308"/>
      <c r="BZ135" s="308"/>
      <c r="CA135" s="308"/>
      <c r="CB135" s="308"/>
      <c r="CC135" s="308"/>
      <c r="CD135" s="308"/>
      <c r="CE135" s="308"/>
      <c r="CF135" s="308"/>
      <c r="CG135" s="308"/>
      <c r="CH135" s="308"/>
      <c r="CI135" s="308"/>
      <c r="CJ135" s="308"/>
      <c r="CK135" s="308"/>
      <c r="CL135" s="308"/>
      <c r="CM135" s="308"/>
      <c r="CN135" s="308"/>
      <c r="CO135" s="308"/>
      <c r="CP135" s="308"/>
      <c r="CQ135" s="308"/>
      <c r="CR135" s="308"/>
      <c r="CS135" s="308"/>
      <c r="CT135" s="308"/>
      <c r="CU135" s="308"/>
      <c r="CV135" s="308"/>
      <c r="CW135" s="308"/>
      <c r="CX135" s="308"/>
      <c r="CY135" s="308"/>
      <c r="CZ135" s="308"/>
      <c r="DA135" s="308"/>
      <c r="DB135" s="308"/>
      <c r="DC135" s="308"/>
      <c r="DD135" s="308"/>
      <c r="DE135" s="308"/>
      <c r="DF135" s="308"/>
      <c r="DG135" s="308"/>
      <c r="DH135" s="308"/>
      <c r="DI135" s="308"/>
      <c r="DJ135" s="308"/>
      <c r="DK135" s="308"/>
      <c r="DL135" s="308"/>
      <c r="DM135" s="308"/>
      <c r="DN135" s="308"/>
      <c r="DO135" s="308"/>
      <c r="DP135" s="308"/>
      <c r="DQ135" s="308"/>
      <c r="DR135" s="308"/>
      <c r="DS135" s="308"/>
      <c r="DT135" s="308"/>
      <c r="DU135" s="308"/>
      <c r="DV135" s="308"/>
      <c r="DW135" s="308"/>
      <c r="DX135" s="308"/>
      <c r="DY135" s="308"/>
      <c r="DZ135" s="308"/>
      <c r="EA135" s="308"/>
      <c r="EB135" s="308"/>
      <c r="EC135" s="308"/>
      <c r="ED135" s="308"/>
      <c r="EE135" s="308"/>
      <c r="EF135" s="308"/>
      <c r="EG135" s="308"/>
      <c r="EH135" s="308"/>
      <c r="EI135" s="308"/>
      <c r="EJ135" s="308"/>
      <c r="EK135" s="308"/>
      <c r="EL135" s="308"/>
      <c r="EM135" s="308"/>
      <c r="EN135" s="308"/>
      <c r="EO135" s="308"/>
      <c r="EP135" s="308"/>
      <c r="EQ135" s="308"/>
      <c r="ER135" s="308"/>
      <c r="ES135" s="308"/>
      <c r="ET135" s="308"/>
      <c r="EU135" s="308"/>
      <c r="EV135" s="308"/>
      <c r="EW135" s="308"/>
      <c r="EX135" s="308"/>
      <c r="EY135" s="308"/>
      <c r="EZ135" s="308"/>
      <c r="FA135" s="308"/>
      <c r="FB135" s="308"/>
      <c r="FC135" s="308"/>
      <c r="FD135" s="308"/>
      <c r="FE135" s="308"/>
      <c r="FF135" s="308"/>
      <c r="FG135" s="308"/>
      <c r="FH135" s="308"/>
      <c r="FI135" s="308"/>
      <c r="FJ135" s="308"/>
      <c r="FK135" s="308"/>
      <c r="FL135" s="308"/>
      <c r="FM135" s="308"/>
      <c r="FN135" s="308"/>
      <c r="FO135" s="308"/>
      <c r="FP135" s="308"/>
      <c r="FQ135" s="308"/>
      <c r="FR135" s="308"/>
      <c r="FS135" s="308"/>
      <c r="FT135" s="308"/>
      <c r="FU135" s="308"/>
      <c r="FV135" s="308"/>
      <c r="FW135" s="308"/>
      <c r="FX135" s="308"/>
      <c r="FY135" s="308"/>
      <c r="FZ135" s="308"/>
      <c r="GA135" s="308"/>
      <c r="GB135" s="308"/>
      <c r="GC135" s="308"/>
      <c r="GD135" s="308"/>
      <c r="GE135" s="308"/>
      <c r="GF135" s="308"/>
      <c r="GG135" s="308"/>
    </row>
    <row r="136" spans="1:189" s="392" customFormat="1">
      <c r="A136" s="413">
        <v>-3</v>
      </c>
      <c r="B136" s="324" t="s">
        <v>559</v>
      </c>
      <c r="C136" s="325"/>
      <c r="D136" s="390"/>
      <c r="E136" s="322">
        <v>370000</v>
      </c>
      <c r="F136" s="368"/>
      <c r="G136" s="368">
        <v>370000</v>
      </c>
      <c r="H136" s="390"/>
      <c r="I136" s="322">
        <v>0</v>
      </c>
      <c r="J136" s="368"/>
      <c r="K136" s="322">
        <v>0</v>
      </c>
      <c r="L136" s="390"/>
      <c r="M136" s="352">
        <f t="shared" ref="M136" si="48">+M137</f>
        <v>0</v>
      </c>
      <c r="N136" s="368"/>
      <c r="O136" s="352">
        <f>+O137</f>
        <v>0</v>
      </c>
      <c r="P136" s="390"/>
      <c r="Q136" s="322">
        <v>3000</v>
      </c>
      <c r="R136" s="322"/>
      <c r="S136" s="322">
        <v>3000</v>
      </c>
      <c r="T136" s="390"/>
      <c r="U136" s="390"/>
      <c r="V136" s="390"/>
      <c r="W136" s="390"/>
      <c r="X136" s="391"/>
      <c r="Y136" s="308"/>
      <c r="Z136" s="308"/>
      <c r="AA136" s="308"/>
      <c r="AB136" s="308"/>
      <c r="AC136" s="308"/>
      <c r="AD136" s="308"/>
      <c r="AE136" s="308"/>
      <c r="AF136" s="308"/>
      <c r="AG136" s="308"/>
      <c r="AH136" s="308"/>
      <c r="AI136" s="308"/>
      <c r="AJ136" s="308"/>
      <c r="AK136" s="308"/>
      <c r="AL136" s="308"/>
      <c r="AM136" s="308"/>
      <c r="AN136" s="308"/>
      <c r="AO136" s="308"/>
      <c r="AP136" s="308"/>
      <c r="AQ136" s="308"/>
      <c r="AR136" s="308"/>
      <c r="AS136" s="308"/>
      <c r="AT136" s="308"/>
      <c r="AU136" s="308"/>
      <c r="AV136" s="308"/>
      <c r="AW136" s="308"/>
      <c r="AX136" s="308"/>
      <c r="AY136" s="308"/>
      <c r="AZ136" s="308"/>
      <c r="BA136" s="308"/>
      <c r="BB136" s="308"/>
      <c r="BC136" s="308"/>
      <c r="BD136" s="308"/>
      <c r="BE136" s="308"/>
      <c r="BF136" s="308"/>
      <c r="BG136" s="308"/>
      <c r="BH136" s="308"/>
      <c r="BI136" s="308"/>
      <c r="BJ136" s="308"/>
      <c r="BK136" s="308"/>
      <c r="BL136" s="308"/>
      <c r="BM136" s="308"/>
      <c r="BN136" s="308"/>
      <c r="BO136" s="308"/>
      <c r="BP136" s="308"/>
      <c r="BQ136" s="308"/>
      <c r="BR136" s="308"/>
      <c r="BS136" s="308"/>
      <c r="BT136" s="308"/>
      <c r="BU136" s="308"/>
      <c r="BV136" s="308"/>
      <c r="BW136" s="308"/>
      <c r="BX136" s="308"/>
      <c r="BY136" s="308"/>
      <c r="BZ136" s="308"/>
      <c r="CA136" s="308"/>
      <c r="CB136" s="308"/>
      <c r="CC136" s="308"/>
      <c r="CD136" s="308"/>
      <c r="CE136" s="308"/>
      <c r="CF136" s="308"/>
      <c r="CG136" s="308"/>
      <c r="CH136" s="308"/>
      <c r="CI136" s="308"/>
      <c r="CJ136" s="308"/>
      <c r="CK136" s="308"/>
      <c r="CL136" s="308"/>
      <c r="CM136" s="308"/>
      <c r="CN136" s="308"/>
      <c r="CO136" s="308"/>
      <c r="CP136" s="308"/>
      <c r="CQ136" s="308"/>
      <c r="CR136" s="308"/>
      <c r="CS136" s="308"/>
      <c r="CT136" s="308"/>
      <c r="CU136" s="308"/>
      <c r="CV136" s="308"/>
      <c r="CW136" s="308"/>
      <c r="CX136" s="308"/>
      <c r="CY136" s="308"/>
      <c r="CZ136" s="308"/>
      <c r="DA136" s="308"/>
      <c r="DB136" s="308"/>
      <c r="DC136" s="308"/>
      <c r="DD136" s="308"/>
      <c r="DE136" s="308"/>
      <c r="DF136" s="308"/>
      <c r="DG136" s="308"/>
      <c r="DH136" s="308"/>
      <c r="DI136" s="308"/>
      <c r="DJ136" s="308"/>
      <c r="DK136" s="308"/>
      <c r="DL136" s="308"/>
      <c r="DM136" s="308"/>
      <c r="DN136" s="308"/>
      <c r="DO136" s="308"/>
      <c r="DP136" s="308"/>
      <c r="DQ136" s="308"/>
      <c r="DR136" s="308"/>
      <c r="DS136" s="308"/>
      <c r="DT136" s="308"/>
      <c r="DU136" s="308"/>
      <c r="DV136" s="308"/>
      <c r="DW136" s="308"/>
      <c r="DX136" s="308"/>
      <c r="DY136" s="308"/>
      <c r="DZ136" s="308"/>
      <c r="EA136" s="308"/>
      <c r="EB136" s="308"/>
      <c r="EC136" s="308"/>
      <c r="ED136" s="308"/>
      <c r="EE136" s="308"/>
      <c r="EF136" s="308"/>
      <c r="EG136" s="308"/>
      <c r="EH136" s="308"/>
      <c r="EI136" s="308"/>
      <c r="EJ136" s="308"/>
      <c r="EK136" s="308"/>
      <c r="EL136" s="308"/>
      <c r="EM136" s="308"/>
      <c r="EN136" s="308"/>
      <c r="EO136" s="308"/>
      <c r="EP136" s="308"/>
      <c r="EQ136" s="308"/>
      <c r="ER136" s="308"/>
      <c r="ES136" s="308"/>
      <c r="ET136" s="308"/>
      <c r="EU136" s="308"/>
      <c r="EV136" s="308"/>
      <c r="EW136" s="308"/>
      <c r="EX136" s="308"/>
      <c r="EY136" s="308"/>
      <c r="EZ136" s="308"/>
      <c r="FA136" s="308"/>
      <c r="FB136" s="308"/>
      <c r="FC136" s="308"/>
      <c r="FD136" s="308"/>
      <c r="FE136" s="308"/>
      <c r="FF136" s="308"/>
      <c r="FG136" s="308"/>
      <c r="FH136" s="308"/>
      <c r="FI136" s="308"/>
      <c r="FJ136" s="308"/>
      <c r="FK136" s="308"/>
      <c r="FL136" s="308"/>
      <c r="FM136" s="308"/>
      <c r="FN136" s="308"/>
      <c r="FO136" s="308"/>
      <c r="FP136" s="308"/>
      <c r="FQ136" s="308"/>
      <c r="FR136" s="308"/>
      <c r="FS136" s="308"/>
      <c r="FT136" s="308"/>
      <c r="FU136" s="308"/>
      <c r="FV136" s="308"/>
      <c r="FW136" s="308"/>
      <c r="FX136" s="308"/>
      <c r="FY136" s="308"/>
      <c r="FZ136" s="308"/>
      <c r="GA136" s="308"/>
      <c r="GB136" s="308"/>
      <c r="GC136" s="308"/>
      <c r="GD136" s="308"/>
      <c r="GE136" s="308"/>
      <c r="GF136" s="308"/>
      <c r="GG136" s="308"/>
    </row>
    <row r="137" spans="1:189" s="392" customFormat="1">
      <c r="A137" s="413" t="s">
        <v>485</v>
      </c>
      <c r="B137" s="324" t="s">
        <v>522</v>
      </c>
      <c r="C137" s="325"/>
      <c r="D137" s="390"/>
      <c r="E137" s="322">
        <v>370000</v>
      </c>
      <c r="F137" s="368"/>
      <c r="G137" s="368">
        <v>370000</v>
      </c>
      <c r="H137" s="390"/>
      <c r="I137" s="322">
        <v>0</v>
      </c>
      <c r="J137" s="368"/>
      <c r="K137" s="322">
        <v>0</v>
      </c>
      <c r="L137" s="390"/>
      <c r="M137" s="352">
        <f t="shared" ref="M137" si="49">+SUM(M138:M138)</f>
        <v>0</v>
      </c>
      <c r="N137" s="368"/>
      <c r="O137" s="352">
        <f>+SUM(O138:O138)</f>
        <v>0</v>
      </c>
      <c r="P137" s="390"/>
      <c r="Q137" s="322">
        <v>3000</v>
      </c>
      <c r="R137" s="322"/>
      <c r="S137" s="322">
        <v>3000</v>
      </c>
      <c r="T137" s="390"/>
      <c r="U137" s="390"/>
      <c r="V137" s="390"/>
      <c r="W137" s="390"/>
      <c r="X137" s="391"/>
      <c r="Y137" s="308"/>
      <c r="Z137" s="308"/>
      <c r="AA137" s="308"/>
      <c r="AB137" s="308"/>
      <c r="AC137" s="308"/>
      <c r="AD137" s="308"/>
      <c r="AE137" s="308"/>
      <c r="AF137" s="308"/>
      <c r="AG137" s="308"/>
      <c r="AH137" s="308"/>
      <c r="AI137" s="308"/>
      <c r="AJ137" s="308"/>
      <c r="AK137" s="308"/>
      <c r="AL137" s="308"/>
      <c r="AM137" s="308"/>
      <c r="AN137" s="308"/>
      <c r="AO137" s="308"/>
      <c r="AP137" s="308"/>
      <c r="AQ137" s="308"/>
      <c r="AR137" s="308"/>
      <c r="AS137" s="308"/>
      <c r="AT137" s="308"/>
      <c r="AU137" s="308"/>
      <c r="AV137" s="308"/>
      <c r="AW137" s="308"/>
      <c r="AX137" s="308"/>
      <c r="AY137" s="308"/>
      <c r="AZ137" s="308"/>
      <c r="BA137" s="308"/>
      <c r="BB137" s="308"/>
      <c r="BC137" s="308"/>
      <c r="BD137" s="308"/>
      <c r="BE137" s="308"/>
      <c r="BF137" s="308"/>
      <c r="BG137" s="308"/>
      <c r="BH137" s="308"/>
      <c r="BI137" s="308"/>
      <c r="BJ137" s="308"/>
      <c r="BK137" s="308"/>
      <c r="BL137" s="308"/>
      <c r="BM137" s="308"/>
      <c r="BN137" s="308"/>
      <c r="BO137" s="308"/>
      <c r="BP137" s="308"/>
      <c r="BQ137" s="308"/>
      <c r="BR137" s="308"/>
      <c r="BS137" s="308"/>
      <c r="BT137" s="308"/>
      <c r="BU137" s="308"/>
      <c r="BV137" s="308"/>
      <c r="BW137" s="308"/>
      <c r="BX137" s="308"/>
      <c r="BY137" s="308"/>
      <c r="BZ137" s="308"/>
      <c r="CA137" s="308"/>
      <c r="CB137" s="308"/>
      <c r="CC137" s="308"/>
      <c r="CD137" s="308"/>
      <c r="CE137" s="308"/>
      <c r="CF137" s="308"/>
      <c r="CG137" s="308"/>
      <c r="CH137" s="308"/>
      <c r="CI137" s="308"/>
      <c r="CJ137" s="308"/>
      <c r="CK137" s="308"/>
      <c r="CL137" s="308"/>
      <c r="CM137" s="308"/>
      <c r="CN137" s="308"/>
      <c r="CO137" s="308"/>
      <c r="CP137" s="308"/>
      <c r="CQ137" s="308"/>
      <c r="CR137" s="308"/>
      <c r="CS137" s="308"/>
      <c r="CT137" s="308"/>
      <c r="CU137" s="308"/>
      <c r="CV137" s="308"/>
      <c r="CW137" s="308"/>
      <c r="CX137" s="308"/>
      <c r="CY137" s="308"/>
      <c r="CZ137" s="308"/>
      <c r="DA137" s="308"/>
      <c r="DB137" s="308"/>
      <c r="DC137" s="308"/>
      <c r="DD137" s="308"/>
      <c r="DE137" s="308"/>
      <c r="DF137" s="308"/>
      <c r="DG137" s="308"/>
      <c r="DH137" s="308"/>
      <c r="DI137" s="308"/>
      <c r="DJ137" s="308"/>
      <c r="DK137" s="308"/>
      <c r="DL137" s="308"/>
      <c r="DM137" s="308"/>
      <c r="DN137" s="308"/>
      <c r="DO137" s="308"/>
      <c r="DP137" s="308"/>
      <c r="DQ137" s="308"/>
      <c r="DR137" s="308"/>
      <c r="DS137" s="308"/>
      <c r="DT137" s="308"/>
      <c r="DU137" s="308"/>
      <c r="DV137" s="308"/>
      <c r="DW137" s="308"/>
      <c r="DX137" s="308"/>
      <c r="DY137" s="308"/>
      <c r="DZ137" s="308"/>
      <c r="EA137" s="308"/>
      <c r="EB137" s="308"/>
      <c r="EC137" s="308"/>
      <c r="ED137" s="308"/>
      <c r="EE137" s="308"/>
      <c r="EF137" s="308"/>
      <c r="EG137" s="308"/>
      <c r="EH137" s="308"/>
      <c r="EI137" s="308"/>
      <c r="EJ137" s="308"/>
      <c r="EK137" s="308"/>
      <c r="EL137" s="308"/>
      <c r="EM137" s="308"/>
      <c r="EN137" s="308"/>
      <c r="EO137" s="308"/>
      <c r="EP137" s="308"/>
      <c r="EQ137" s="308"/>
      <c r="ER137" s="308"/>
      <c r="ES137" s="308"/>
      <c r="ET137" s="308"/>
      <c r="EU137" s="308"/>
      <c r="EV137" s="308"/>
      <c r="EW137" s="308"/>
      <c r="EX137" s="308"/>
      <c r="EY137" s="308"/>
      <c r="EZ137" s="308"/>
      <c r="FA137" s="308"/>
      <c r="FB137" s="308"/>
      <c r="FC137" s="308"/>
      <c r="FD137" s="308"/>
      <c r="FE137" s="308"/>
      <c r="FF137" s="308"/>
      <c r="FG137" s="308"/>
      <c r="FH137" s="308"/>
      <c r="FI137" s="308"/>
      <c r="FJ137" s="308"/>
      <c r="FK137" s="308"/>
      <c r="FL137" s="308"/>
      <c r="FM137" s="308"/>
      <c r="FN137" s="308"/>
      <c r="FO137" s="308"/>
      <c r="FP137" s="308"/>
      <c r="FQ137" s="308"/>
      <c r="FR137" s="308"/>
      <c r="FS137" s="308"/>
      <c r="FT137" s="308"/>
      <c r="FU137" s="308"/>
      <c r="FV137" s="308"/>
      <c r="FW137" s="308"/>
      <c r="FX137" s="308"/>
      <c r="FY137" s="308"/>
      <c r="FZ137" s="308"/>
      <c r="GA137" s="308"/>
      <c r="GB137" s="308"/>
      <c r="GC137" s="308"/>
      <c r="GD137" s="308"/>
      <c r="GE137" s="308"/>
      <c r="GF137" s="308"/>
      <c r="GG137" s="308"/>
    </row>
    <row r="138" spans="1:189" s="392" customFormat="1" ht="30">
      <c r="A138" s="418">
        <v>1</v>
      </c>
      <c r="B138" s="406" t="s">
        <v>660</v>
      </c>
      <c r="C138" s="358" t="s">
        <v>626</v>
      </c>
      <c r="D138" s="390"/>
      <c r="E138" s="322">
        <v>370000</v>
      </c>
      <c r="F138" s="368"/>
      <c r="G138" s="368">
        <v>370000</v>
      </c>
      <c r="H138" s="390"/>
      <c r="I138" s="322"/>
      <c r="J138" s="368"/>
      <c r="K138" s="322"/>
      <c r="L138" s="390"/>
      <c r="M138" s="356"/>
      <c r="N138" s="368"/>
      <c r="O138" s="356"/>
      <c r="P138" s="390"/>
      <c r="Q138" s="322">
        <v>3000</v>
      </c>
      <c r="R138" s="322"/>
      <c r="S138" s="322">
        <v>3000</v>
      </c>
      <c r="T138" s="390"/>
      <c r="U138" s="390"/>
      <c r="V138" s="390"/>
      <c r="W138" s="390"/>
      <c r="X138" s="391"/>
      <c r="Y138" s="308"/>
      <c r="Z138" s="308"/>
      <c r="AA138" s="308"/>
      <c r="AB138" s="308"/>
      <c r="AC138" s="308"/>
      <c r="AD138" s="308"/>
      <c r="AE138" s="308"/>
      <c r="AF138" s="308"/>
      <c r="AG138" s="308"/>
      <c r="AH138" s="308"/>
      <c r="AI138" s="308"/>
      <c r="AJ138" s="308"/>
      <c r="AK138" s="308"/>
      <c r="AL138" s="308"/>
      <c r="AM138" s="308"/>
      <c r="AN138" s="308"/>
      <c r="AO138" s="308"/>
      <c r="AP138" s="308"/>
      <c r="AQ138" s="308"/>
      <c r="AR138" s="308"/>
      <c r="AS138" s="308"/>
      <c r="AT138" s="308"/>
      <c r="AU138" s="308"/>
      <c r="AV138" s="308"/>
      <c r="AW138" s="308"/>
      <c r="AX138" s="308"/>
      <c r="AY138" s="308"/>
      <c r="AZ138" s="308"/>
      <c r="BA138" s="308"/>
      <c r="BB138" s="308"/>
      <c r="BC138" s="308"/>
      <c r="BD138" s="308"/>
      <c r="BE138" s="308"/>
      <c r="BF138" s="308"/>
      <c r="BG138" s="308"/>
      <c r="BH138" s="308"/>
      <c r="BI138" s="308"/>
      <c r="BJ138" s="308"/>
      <c r="BK138" s="308"/>
      <c r="BL138" s="308"/>
      <c r="BM138" s="308"/>
      <c r="BN138" s="308"/>
      <c r="BO138" s="308"/>
      <c r="BP138" s="308"/>
      <c r="BQ138" s="308"/>
      <c r="BR138" s="308"/>
      <c r="BS138" s="308"/>
      <c r="BT138" s="308"/>
      <c r="BU138" s="308"/>
      <c r="BV138" s="308"/>
      <c r="BW138" s="308"/>
      <c r="BX138" s="308"/>
      <c r="BY138" s="308"/>
      <c r="BZ138" s="308"/>
      <c r="CA138" s="308"/>
      <c r="CB138" s="308"/>
      <c r="CC138" s="308"/>
      <c r="CD138" s="308"/>
      <c r="CE138" s="308"/>
      <c r="CF138" s="308"/>
      <c r="CG138" s="308"/>
      <c r="CH138" s="308"/>
      <c r="CI138" s="308"/>
      <c r="CJ138" s="308"/>
      <c r="CK138" s="308"/>
      <c r="CL138" s="308"/>
      <c r="CM138" s="308"/>
      <c r="CN138" s="308"/>
      <c r="CO138" s="308"/>
      <c r="CP138" s="308"/>
      <c r="CQ138" s="308"/>
      <c r="CR138" s="308"/>
      <c r="CS138" s="308"/>
      <c r="CT138" s="308"/>
      <c r="CU138" s="308"/>
      <c r="CV138" s="308"/>
      <c r="CW138" s="308"/>
      <c r="CX138" s="308"/>
      <c r="CY138" s="308"/>
      <c r="CZ138" s="308"/>
      <c r="DA138" s="308"/>
      <c r="DB138" s="308"/>
      <c r="DC138" s="308"/>
      <c r="DD138" s="308"/>
      <c r="DE138" s="308"/>
      <c r="DF138" s="308"/>
      <c r="DG138" s="308"/>
      <c r="DH138" s="308"/>
      <c r="DI138" s="308"/>
      <c r="DJ138" s="308"/>
      <c r="DK138" s="308"/>
      <c r="DL138" s="308"/>
      <c r="DM138" s="308"/>
      <c r="DN138" s="308"/>
      <c r="DO138" s="308"/>
      <c r="DP138" s="308"/>
      <c r="DQ138" s="308"/>
      <c r="DR138" s="308"/>
      <c r="DS138" s="308"/>
      <c r="DT138" s="308"/>
      <c r="DU138" s="308"/>
      <c r="DV138" s="308"/>
      <c r="DW138" s="308"/>
      <c r="DX138" s="308"/>
      <c r="DY138" s="308"/>
      <c r="DZ138" s="308"/>
      <c r="EA138" s="308"/>
      <c r="EB138" s="308"/>
      <c r="EC138" s="308"/>
      <c r="ED138" s="308"/>
      <c r="EE138" s="308"/>
      <c r="EF138" s="308"/>
      <c r="EG138" s="308"/>
      <c r="EH138" s="308"/>
      <c r="EI138" s="308"/>
      <c r="EJ138" s="308"/>
      <c r="EK138" s="308"/>
      <c r="EL138" s="308"/>
      <c r="EM138" s="308"/>
      <c r="EN138" s="308"/>
      <c r="EO138" s="308"/>
      <c r="EP138" s="308"/>
      <c r="EQ138" s="308"/>
      <c r="ER138" s="308"/>
      <c r="ES138" s="308"/>
      <c r="ET138" s="308"/>
      <c r="EU138" s="308"/>
      <c r="EV138" s="308"/>
      <c r="EW138" s="308"/>
      <c r="EX138" s="308"/>
      <c r="EY138" s="308"/>
      <c r="EZ138" s="308"/>
      <c r="FA138" s="308"/>
      <c r="FB138" s="308"/>
      <c r="FC138" s="308"/>
      <c r="FD138" s="308"/>
      <c r="FE138" s="308"/>
      <c r="FF138" s="308"/>
      <c r="FG138" s="308"/>
      <c r="FH138" s="308"/>
      <c r="FI138" s="308"/>
      <c r="FJ138" s="308"/>
      <c r="FK138" s="308"/>
      <c r="FL138" s="308"/>
      <c r="FM138" s="308"/>
      <c r="FN138" s="308"/>
      <c r="FO138" s="308"/>
      <c r="FP138" s="308"/>
      <c r="FQ138" s="308"/>
      <c r="FR138" s="308"/>
      <c r="FS138" s="308"/>
      <c r="FT138" s="308"/>
      <c r="FU138" s="308"/>
      <c r="FV138" s="308"/>
      <c r="FW138" s="308"/>
      <c r="FX138" s="308"/>
      <c r="FY138" s="308"/>
      <c r="FZ138" s="308"/>
      <c r="GA138" s="308"/>
      <c r="GB138" s="308"/>
      <c r="GC138" s="308"/>
      <c r="GD138" s="308"/>
      <c r="GE138" s="308"/>
      <c r="GF138" s="308"/>
      <c r="GG138" s="308"/>
    </row>
    <row r="139" spans="1:189" s="392" customFormat="1">
      <c r="A139" s="387" t="s">
        <v>661</v>
      </c>
      <c r="B139" s="396" t="s">
        <v>662</v>
      </c>
      <c r="C139" s="394"/>
      <c r="D139" s="390"/>
      <c r="E139" s="344">
        <v>604990.49900000007</v>
      </c>
      <c r="F139" s="368"/>
      <c r="G139" s="368">
        <v>400348.49900000001</v>
      </c>
      <c r="H139" s="390"/>
      <c r="I139" s="344">
        <v>72593</v>
      </c>
      <c r="J139" s="368"/>
      <c r="K139" s="344">
        <v>72593</v>
      </c>
      <c r="L139" s="390"/>
      <c r="M139" s="352">
        <f t="shared" ref="M139" si="50">+M140+M144</f>
        <v>356435.41399999999</v>
      </c>
      <c r="N139" s="368"/>
      <c r="O139" s="352">
        <f>+O140+O144</f>
        <v>172924</v>
      </c>
      <c r="P139" s="390"/>
      <c r="Q139" s="344">
        <v>3000</v>
      </c>
      <c r="R139" s="344"/>
      <c r="S139" s="344">
        <v>3000</v>
      </c>
      <c r="T139" s="390"/>
      <c r="U139" s="390"/>
      <c r="V139" s="390"/>
      <c r="W139" s="390"/>
      <c r="X139" s="391"/>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8"/>
      <c r="AY139" s="308"/>
      <c r="AZ139" s="308"/>
      <c r="BA139" s="308"/>
      <c r="BB139" s="308"/>
      <c r="BC139" s="308"/>
      <c r="BD139" s="308"/>
      <c r="BE139" s="308"/>
      <c r="BF139" s="308"/>
      <c r="BG139" s="308"/>
      <c r="BH139" s="308"/>
      <c r="BI139" s="308"/>
      <c r="BJ139" s="308"/>
      <c r="BK139" s="308"/>
      <c r="BL139" s="308"/>
      <c r="BM139" s="308"/>
      <c r="BN139" s="308"/>
      <c r="BO139" s="308"/>
      <c r="BP139" s="308"/>
      <c r="BQ139" s="308"/>
      <c r="BR139" s="308"/>
      <c r="BS139" s="308"/>
      <c r="BT139" s="308"/>
      <c r="BU139" s="308"/>
      <c r="BV139" s="308"/>
      <c r="BW139" s="308"/>
      <c r="BX139" s="308"/>
      <c r="BY139" s="308"/>
      <c r="BZ139" s="308"/>
      <c r="CA139" s="308"/>
      <c r="CB139" s="308"/>
      <c r="CC139" s="308"/>
      <c r="CD139" s="308"/>
      <c r="CE139" s="308"/>
      <c r="CF139" s="308"/>
      <c r="CG139" s="308"/>
      <c r="CH139" s="308"/>
      <c r="CI139" s="308"/>
      <c r="CJ139" s="308"/>
      <c r="CK139" s="308"/>
      <c r="CL139" s="308"/>
      <c r="CM139" s="308"/>
      <c r="CN139" s="308"/>
      <c r="CO139" s="308"/>
      <c r="CP139" s="308"/>
      <c r="CQ139" s="308"/>
      <c r="CR139" s="308"/>
      <c r="CS139" s="308"/>
      <c r="CT139" s="308"/>
      <c r="CU139" s="308"/>
      <c r="CV139" s="308"/>
      <c r="CW139" s="308"/>
      <c r="CX139" s="308"/>
      <c r="CY139" s="308"/>
      <c r="CZ139" s="308"/>
      <c r="DA139" s="308"/>
      <c r="DB139" s="308"/>
      <c r="DC139" s="308"/>
      <c r="DD139" s="308"/>
      <c r="DE139" s="308"/>
      <c r="DF139" s="308"/>
      <c r="DG139" s="308"/>
      <c r="DH139" s="308"/>
      <c r="DI139" s="308"/>
      <c r="DJ139" s="308"/>
      <c r="DK139" s="308"/>
      <c r="DL139" s="308"/>
      <c r="DM139" s="308"/>
      <c r="DN139" s="308"/>
      <c r="DO139" s="308"/>
      <c r="DP139" s="308"/>
      <c r="DQ139" s="308"/>
      <c r="DR139" s="308"/>
      <c r="DS139" s="308"/>
      <c r="DT139" s="308"/>
      <c r="DU139" s="308"/>
      <c r="DV139" s="308"/>
      <c r="DW139" s="308"/>
      <c r="DX139" s="308"/>
      <c r="DY139" s="308"/>
      <c r="DZ139" s="308"/>
      <c r="EA139" s="308"/>
      <c r="EB139" s="308"/>
      <c r="EC139" s="308"/>
      <c r="ED139" s="308"/>
      <c r="EE139" s="308"/>
      <c r="EF139" s="308"/>
      <c r="EG139" s="308"/>
      <c r="EH139" s="308"/>
      <c r="EI139" s="308"/>
      <c r="EJ139" s="308"/>
      <c r="EK139" s="308"/>
      <c r="EL139" s="308"/>
      <c r="EM139" s="308"/>
      <c r="EN139" s="308"/>
      <c r="EO139" s="308"/>
      <c r="EP139" s="308"/>
      <c r="EQ139" s="308"/>
      <c r="ER139" s="308"/>
      <c r="ES139" s="308"/>
      <c r="ET139" s="308"/>
      <c r="EU139" s="308"/>
      <c r="EV139" s="308"/>
      <c r="EW139" s="308"/>
      <c r="EX139" s="308"/>
      <c r="EY139" s="308"/>
      <c r="EZ139" s="308"/>
      <c r="FA139" s="308"/>
      <c r="FB139" s="308"/>
      <c r="FC139" s="308"/>
      <c r="FD139" s="308"/>
      <c r="FE139" s="308"/>
      <c r="FF139" s="308"/>
      <c r="FG139" s="308"/>
      <c r="FH139" s="308"/>
      <c r="FI139" s="308"/>
      <c r="FJ139" s="308"/>
      <c r="FK139" s="308"/>
      <c r="FL139" s="308"/>
      <c r="FM139" s="308"/>
      <c r="FN139" s="308"/>
      <c r="FO139" s="308"/>
      <c r="FP139" s="308"/>
      <c r="FQ139" s="308"/>
      <c r="FR139" s="308"/>
      <c r="FS139" s="308"/>
      <c r="FT139" s="308"/>
      <c r="FU139" s="308"/>
      <c r="FV139" s="308"/>
      <c r="FW139" s="308"/>
      <c r="FX139" s="308"/>
      <c r="FY139" s="308"/>
      <c r="FZ139" s="308"/>
      <c r="GA139" s="308"/>
      <c r="GB139" s="308"/>
      <c r="GC139" s="308"/>
      <c r="GD139" s="308"/>
      <c r="GE139" s="308"/>
      <c r="GF139" s="308"/>
      <c r="GG139" s="308"/>
    </row>
    <row r="140" spans="1:189" s="392" customFormat="1" ht="28.5">
      <c r="A140" s="393">
        <v>-1</v>
      </c>
      <c r="B140" s="324" t="s">
        <v>547</v>
      </c>
      <c r="C140" s="325"/>
      <c r="D140" s="414"/>
      <c r="E140" s="322">
        <v>404990.49900000001</v>
      </c>
      <c r="F140" s="368"/>
      <c r="G140" s="368">
        <v>200348.49900000001</v>
      </c>
      <c r="H140" s="390"/>
      <c r="I140" s="322">
        <v>72593</v>
      </c>
      <c r="J140" s="368"/>
      <c r="K140" s="322">
        <v>72593</v>
      </c>
      <c r="L140" s="390"/>
      <c r="M140" s="352">
        <f t="shared" ref="M140" si="51">M141</f>
        <v>356435.41399999999</v>
      </c>
      <c r="N140" s="368"/>
      <c r="O140" s="352">
        <f>O141</f>
        <v>172924</v>
      </c>
      <c r="P140" s="390"/>
      <c r="Q140" s="322">
        <v>0</v>
      </c>
      <c r="R140" s="322"/>
      <c r="S140" s="322">
        <v>0</v>
      </c>
      <c r="T140" s="390"/>
      <c r="U140" s="390"/>
      <c r="V140" s="390"/>
      <c r="W140" s="390"/>
      <c r="X140" s="391"/>
      <c r="Y140" s="308"/>
      <c r="Z140" s="308"/>
      <c r="AA140" s="308"/>
      <c r="AB140" s="308"/>
      <c r="AC140" s="308"/>
      <c r="AD140" s="308"/>
      <c r="AE140" s="308"/>
      <c r="AF140" s="308"/>
      <c r="AG140" s="308"/>
      <c r="AH140" s="308"/>
      <c r="AI140" s="308"/>
      <c r="AJ140" s="308"/>
      <c r="AK140" s="308"/>
      <c r="AL140" s="308"/>
      <c r="AM140" s="308"/>
      <c r="AN140" s="308"/>
      <c r="AO140" s="308"/>
      <c r="AP140" s="308"/>
      <c r="AQ140" s="308"/>
      <c r="AR140" s="308"/>
      <c r="AS140" s="308"/>
      <c r="AT140" s="308"/>
      <c r="AU140" s="308"/>
      <c r="AV140" s="308"/>
      <c r="AW140" s="308"/>
      <c r="AX140" s="308"/>
      <c r="AY140" s="308"/>
      <c r="AZ140" s="308"/>
      <c r="BA140" s="308"/>
      <c r="BB140" s="308"/>
      <c r="BC140" s="308"/>
      <c r="BD140" s="308"/>
      <c r="BE140" s="308"/>
      <c r="BF140" s="308"/>
      <c r="BG140" s="308"/>
      <c r="BH140" s="308"/>
      <c r="BI140" s="308"/>
      <c r="BJ140" s="308"/>
      <c r="BK140" s="308"/>
      <c r="BL140" s="308"/>
      <c r="BM140" s="308"/>
      <c r="BN140" s="308"/>
      <c r="BO140" s="308"/>
      <c r="BP140" s="308"/>
      <c r="BQ140" s="308"/>
      <c r="BR140" s="308"/>
      <c r="BS140" s="308"/>
      <c r="BT140" s="308"/>
      <c r="BU140" s="308"/>
      <c r="BV140" s="308"/>
      <c r="BW140" s="308"/>
      <c r="BX140" s="308"/>
      <c r="BY140" s="308"/>
      <c r="BZ140" s="308"/>
      <c r="CA140" s="308"/>
      <c r="CB140" s="308"/>
      <c r="CC140" s="308"/>
      <c r="CD140" s="308"/>
      <c r="CE140" s="308"/>
      <c r="CF140" s="308"/>
      <c r="CG140" s="308"/>
      <c r="CH140" s="308"/>
      <c r="CI140" s="308"/>
      <c r="CJ140" s="308"/>
      <c r="CK140" s="308"/>
      <c r="CL140" s="308"/>
      <c r="CM140" s="308"/>
      <c r="CN140" s="308"/>
      <c r="CO140" s="308"/>
      <c r="CP140" s="308"/>
      <c r="CQ140" s="308"/>
      <c r="CR140" s="308"/>
      <c r="CS140" s="308"/>
      <c r="CT140" s="308"/>
      <c r="CU140" s="308"/>
      <c r="CV140" s="308"/>
      <c r="CW140" s="308"/>
      <c r="CX140" s="308"/>
      <c r="CY140" s="308"/>
      <c r="CZ140" s="308"/>
      <c r="DA140" s="308"/>
      <c r="DB140" s="308"/>
      <c r="DC140" s="308"/>
      <c r="DD140" s="308"/>
      <c r="DE140" s="308"/>
      <c r="DF140" s="308"/>
      <c r="DG140" s="308"/>
      <c r="DH140" s="308"/>
      <c r="DI140" s="308"/>
      <c r="DJ140" s="308"/>
      <c r="DK140" s="308"/>
      <c r="DL140" s="308"/>
      <c r="DM140" s="308"/>
      <c r="DN140" s="308"/>
      <c r="DO140" s="308"/>
      <c r="DP140" s="308"/>
      <c r="DQ140" s="308"/>
      <c r="DR140" s="308"/>
      <c r="DS140" s="308"/>
      <c r="DT140" s="308"/>
      <c r="DU140" s="308"/>
      <c r="DV140" s="308"/>
      <c r="DW140" s="308"/>
      <c r="DX140" s="308"/>
      <c r="DY140" s="308"/>
      <c r="DZ140" s="308"/>
      <c r="EA140" s="308"/>
      <c r="EB140" s="308"/>
      <c r="EC140" s="308"/>
      <c r="ED140" s="308"/>
      <c r="EE140" s="308"/>
      <c r="EF140" s="308"/>
      <c r="EG140" s="308"/>
      <c r="EH140" s="308"/>
      <c r="EI140" s="308"/>
      <c r="EJ140" s="308"/>
      <c r="EK140" s="308"/>
      <c r="EL140" s="308"/>
      <c r="EM140" s="308"/>
      <c r="EN140" s="308"/>
      <c r="EO140" s="308"/>
      <c r="EP140" s="308"/>
      <c r="EQ140" s="308"/>
      <c r="ER140" s="308"/>
      <c r="ES140" s="308"/>
      <c r="ET140" s="308"/>
      <c r="EU140" s="308"/>
      <c r="EV140" s="308"/>
      <c r="EW140" s="308"/>
      <c r="EX140" s="308"/>
      <c r="EY140" s="308"/>
      <c r="EZ140" s="308"/>
      <c r="FA140" s="308"/>
      <c r="FB140" s="308"/>
      <c r="FC140" s="308"/>
      <c r="FD140" s="308"/>
      <c r="FE140" s="308"/>
      <c r="FF140" s="308"/>
      <c r="FG140" s="308"/>
      <c r="FH140" s="308"/>
      <c r="FI140" s="308"/>
      <c r="FJ140" s="308"/>
      <c r="FK140" s="308"/>
      <c r="FL140" s="308"/>
      <c r="FM140" s="308"/>
      <c r="FN140" s="308"/>
      <c r="FO140" s="308"/>
      <c r="FP140" s="308"/>
      <c r="FQ140" s="308"/>
      <c r="FR140" s="308"/>
      <c r="FS140" s="308"/>
      <c r="FT140" s="308"/>
      <c r="FU140" s="308"/>
      <c r="FV140" s="308"/>
      <c r="FW140" s="308"/>
      <c r="FX140" s="308"/>
      <c r="FY140" s="308"/>
      <c r="FZ140" s="308"/>
      <c r="GA140" s="308"/>
      <c r="GB140" s="308"/>
      <c r="GC140" s="308"/>
      <c r="GD140" s="308"/>
      <c r="GE140" s="308"/>
      <c r="GF140" s="308"/>
      <c r="GG140" s="308"/>
    </row>
    <row r="141" spans="1:189" s="392" customFormat="1">
      <c r="A141" s="387" t="s">
        <v>485</v>
      </c>
      <c r="B141" s="396" t="s">
        <v>522</v>
      </c>
      <c r="C141" s="394"/>
      <c r="D141" s="414"/>
      <c r="E141" s="322">
        <v>404990.49900000001</v>
      </c>
      <c r="F141" s="368"/>
      <c r="G141" s="368">
        <v>200348.49900000001</v>
      </c>
      <c r="H141" s="390"/>
      <c r="I141" s="322">
        <v>72593</v>
      </c>
      <c r="J141" s="368"/>
      <c r="K141" s="322">
        <v>72593</v>
      </c>
      <c r="L141" s="390"/>
      <c r="M141" s="352">
        <f t="shared" ref="M141" si="52">+SUM(M142:M143)</f>
        <v>356435.41399999999</v>
      </c>
      <c r="N141" s="368"/>
      <c r="O141" s="352">
        <f>+SUM(O142:O143)</f>
        <v>172924</v>
      </c>
      <c r="P141" s="390"/>
      <c r="Q141" s="322">
        <v>0</v>
      </c>
      <c r="R141" s="322"/>
      <c r="S141" s="322">
        <v>0</v>
      </c>
      <c r="T141" s="390"/>
      <c r="U141" s="390"/>
      <c r="V141" s="390"/>
      <c r="W141" s="390"/>
      <c r="X141" s="391"/>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308"/>
      <c r="AV141" s="308"/>
      <c r="AW141" s="308"/>
      <c r="AX141" s="308"/>
      <c r="AY141" s="308"/>
      <c r="AZ141" s="308"/>
      <c r="BA141" s="308"/>
      <c r="BB141" s="308"/>
      <c r="BC141" s="308"/>
      <c r="BD141" s="308"/>
      <c r="BE141" s="308"/>
      <c r="BF141" s="308"/>
      <c r="BG141" s="308"/>
      <c r="BH141" s="308"/>
      <c r="BI141" s="308"/>
      <c r="BJ141" s="308"/>
      <c r="BK141" s="308"/>
      <c r="BL141" s="308"/>
      <c r="BM141" s="308"/>
      <c r="BN141" s="308"/>
      <c r="BO141" s="308"/>
      <c r="BP141" s="308"/>
      <c r="BQ141" s="308"/>
      <c r="BR141" s="308"/>
      <c r="BS141" s="308"/>
      <c r="BT141" s="308"/>
      <c r="BU141" s="308"/>
      <c r="BV141" s="308"/>
      <c r="BW141" s="308"/>
      <c r="BX141" s="308"/>
      <c r="BY141" s="308"/>
      <c r="BZ141" s="308"/>
      <c r="CA141" s="308"/>
      <c r="CB141" s="308"/>
      <c r="CC141" s="308"/>
      <c r="CD141" s="308"/>
      <c r="CE141" s="308"/>
      <c r="CF141" s="308"/>
      <c r="CG141" s="308"/>
      <c r="CH141" s="308"/>
      <c r="CI141" s="308"/>
      <c r="CJ141" s="308"/>
      <c r="CK141" s="308"/>
      <c r="CL141" s="308"/>
      <c r="CM141" s="308"/>
      <c r="CN141" s="308"/>
      <c r="CO141" s="308"/>
      <c r="CP141" s="308"/>
      <c r="CQ141" s="308"/>
      <c r="CR141" s="308"/>
      <c r="CS141" s="308"/>
      <c r="CT141" s="308"/>
      <c r="CU141" s="308"/>
      <c r="CV141" s="308"/>
      <c r="CW141" s="308"/>
      <c r="CX141" s="308"/>
      <c r="CY141" s="308"/>
      <c r="CZ141" s="308"/>
      <c r="DA141" s="308"/>
      <c r="DB141" s="308"/>
      <c r="DC141" s="308"/>
      <c r="DD141" s="308"/>
      <c r="DE141" s="308"/>
      <c r="DF141" s="308"/>
      <c r="DG141" s="308"/>
      <c r="DH141" s="308"/>
      <c r="DI141" s="308"/>
      <c r="DJ141" s="308"/>
      <c r="DK141" s="308"/>
      <c r="DL141" s="308"/>
      <c r="DM141" s="308"/>
      <c r="DN141" s="308"/>
      <c r="DO141" s="308"/>
      <c r="DP141" s="308"/>
      <c r="DQ141" s="308"/>
      <c r="DR141" s="308"/>
      <c r="DS141" s="308"/>
      <c r="DT141" s="308"/>
      <c r="DU141" s="308"/>
      <c r="DV141" s="308"/>
      <c r="DW141" s="308"/>
      <c r="DX141" s="308"/>
      <c r="DY141" s="308"/>
      <c r="DZ141" s="308"/>
      <c r="EA141" s="308"/>
      <c r="EB141" s="308"/>
      <c r="EC141" s="308"/>
      <c r="ED141" s="308"/>
      <c r="EE141" s="308"/>
      <c r="EF141" s="308"/>
      <c r="EG141" s="308"/>
      <c r="EH141" s="308"/>
      <c r="EI141" s="308"/>
      <c r="EJ141" s="308"/>
      <c r="EK141" s="308"/>
      <c r="EL141" s="308"/>
      <c r="EM141" s="308"/>
      <c r="EN141" s="308"/>
      <c r="EO141" s="308"/>
      <c r="EP141" s="308"/>
      <c r="EQ141" s="308"/>
      <c r="ER141" s="308"/>
      <c r="ES141" s="308"/>
      <c r="ET141" s="308"/>
      <c r="EU141" s="308"/>
      <c r="EV141" s="308"/>
      <c r="EW141" s="308"/>
      <c r="EX141" s="308"/>
      <c r="EY141" s="308"/>
      <c r="EZ141" s="308"/>
      <c r="FA141" s="308"/>
      <c r="FB141" s="308"/>
      <c r="FC141" s="308"/>
      <c r="FD141" s="308"/>
      <c r="FE141" s="308"/>
      <c r="FF141" s="308"/>
      <c r="FG141" s="308"/>
      <c r="FH141" s="308"/>
      <c r="FI141" s="308"/>
      <c r="FJ141" s="308"/>
      <c r="FK141" s="308"/>
      <c r="FL141" s="308"/>
      <c r="FM141" s="308"/>
      <c r="FN141" s="308"/>
      <c r="FO141" s="308"/>
      <c r="FP141" s="308"/>
      <c r="FQ141" s="308"/>
      <c r="FR141" s="308"/>
      <c r="FS141" s="308"/>
      <c r="FT141" s="308"/>
      <c r="FU141" s="308"/>
      <c r="FV141" s="308"/>
      <c r="FW141" s="308"/>
      <c r="FX141" s="308"/>
      <c r="FY141" s="308"/>
      <c r="FZ141" s="308"/>
      <c r="GA141" s="308"/>
      <c r="GB141" s="308"/>
      <c r="GC141" s="308"/>
      <c r="GD141" s="308"/>
      <c r="GE141" s="308"/>
      <c r="GF141" s="308"/>
      <c r="GG141" s="308"/>
    </row>
    <row r="142" spans="1:189" s="392" customFormat="1" ht="30">
      <c r="A142" s="405">
        <v>1</v>
      </c>
      <c r="B142" s="406" t="s">
        <v>663</v>
      </c>
      <c r="C142" s="535" t="s">
        <v>626</v>
      </c>
      <c r="D142" s="414" t="s">
        <v>664</v>
      </c>
      <c r="E142" s="322">
        <v>285523</v>
      </c>
      <c r="F142" s="368"/>
      <c r="G142" s="368">
        <v>80881</v>
      </c>
      <c r="H142" s="390"/>
      <c r="I142" s="322">
        <v>62593</v>
      </c>
      <c r="J142" s="368"/>
      <c r="K142" s="322">
        <v>62593</v>
      </c>
      <c r="L142" s="390"/>
      <c r="M142" s="356">
        <v>255062.41399999999</v>
      </c>
      <c r="N142" s="368"/>
      <c r="O142" s="356">
        <v>80881</v>
      </c>
      <c r="P142" s="390"/>
      <c r="Q142" s="322">
        <v>0</v>
      </c>
      <c r="R142" s="322"/>
      <c r="S142" s="322">
        <v>0</v>
      </c>
      <c r="T142" s="390"/>
      <c r="U142" s="390"/>
      <c r="V142" s="390"/>
      <c r="W142" s="390"/>
      <c r="X142" s="391"/>
      <c r="Y142" s="308"/>
      <c r="Z142" s="308"/>
      <c r="AA142" s="308"/>
      <c r="AB142" s="308"/>
      <c r="AC142" s="308"/>
      <c r="AD142" s="308"/>
      <c r="AE142" s="308"/>
      <c r="AF142" s="308"/>
      <c r="AG142" s="308"/>
      <c r="AH142" s="308"/>
      <c r="AI142" s="308"/>
      <c r="AJ142" s="308"/>
      <c r="AK142" s="308"/>
      <c r="AL142" s="308"/>
      <c r="AM142" s="308"/>
      <c r="AN142" s="308"/>
      <c r="AO142" s="308"/>
      <c r="AP142" s="308"/>
      <c r="AQ142" s="308"/>
      <c r="AR142" s="308"/>
      <c r="AS142" s="308"/>
      <c r="AT142" s="308"/>
      <c r="AU142" s="308"/>
      <c r="AV142" s="308"/>
      <c r="AW142" s="308"/>
      <c r="AX142" s="308"/>
      <c r="AY142" s="308"/>
      <c r="AZ142" s="308"/>
      <c r="BA142" s="308"/>
      <c r="BB142" s="308"/>
      <c r="BC142" s="308"/>
      <c r="BD142" s="308"/>
      <c r="BE142" s="308"/>
      <c r="BF142" s="308"/>
      <c r="BG142" s="308"/>
      <c r="BH142" s="308"/>
      <c r="BI142" s="308"/>
      <c r="BJ142" s="308"/>
      <c r="BK142" s="308"/>
      <c r="BL142" s="308"/>
      <c r="BM142" s="308"/>
      <c r="BN142" s="308"/>
      <c r="BO142" s="308"/>
      <c r="BP142" s="308"/>
      <c r="BQ142" s="308"/>
      <c r="BR142" s="308"/>
      <c r="BS142" s="308"/>
      <c r="BT142" s="308"/>
      <c r="BU142" s="308"/>
      <c r="BV142" s="308"/>
      <c r="BW142" s="308"/>
      <c r="BX142" s="308"/>
      <c r="BY142" s="308"/>
      <c r="BZ142" s="308"/>
      <c r="CA142" s="308"/>
      <c r="CB142" s="308"/>
      <c r="CC142" s="308"/>
      <c r="CD142" s="308"/>
      <c r="CE142" s="308"/>
      <c r="CF142" s="308"/>
      <c r="CG142" s="308"/>
      <c r="CH142" s="308"/>
      <c r="CI142" s="308"/>
      <c r="CJ142" s="308"/>
      <c r="CK142" s="308"/>
      <c r="CL142" s="308"/>
      <c r="CM142" s="308"/>
      <c r="CN142" s="308"/>
      <c r="CO142" s="308"/>
      <c r="CP142" s="308"/>
      <c r="CQ142" s="308"/>
      <c r="CR142" s="308"/>
      <c r="CS142" s="308"/>
      <c r="CT142" s="308"/>
      <c r="CU142" s="308"/>
      <c r="CV142" s="308"/>
      <c r="CW142" s="308"/>
      <c r="CX142" s="308"/>
      <c r="CY142" s="308"/>
      <c r="CZ142" s="308"/>
      <c r="DA142" s="308"/>
      <c r="DB142" s="308"/>
      <c r="DC142" s="308"/>
      <c r="DD142" s="308"/>
      <c r="DE142" s="308"/>
      <c r="DF142" s="308"/>
      <c r="DG142" s="308"/>
      <c r="DH142" s="308"/>
      <c r="DI142" s="308"/>
      <c r="DJ142" s="308"/>
      <c r="DK142" s="308"/>
      <c r="DL142" s="308"/>
      <c r="DM142" s="308"/>
      <c r="DN142" s="308"/>
      <c r="DO142" s="308"/>
      <c r="DP142" s="308"/>
      <c r="DQ142" s="308"/>
      <c r="DR142" s="308"/>
      <c r="DS142" s="308"/>
      <c r="DT142" s="308"/>
      <c r="DU142" s="308"/>
      <c r="DV142" s="308"/>
      <c r="DW142" s="308"/>
      <c r="DX142" s="308"/>
      <c r="DY142" s="308"/>
      <c r="DZ142" s="308"/>
      <c r="EA142" s="308"/>
      <c r="EB142" s="308"/>
      <c r="EC142" s="308"/>
      <c r="ED142" s="308"/>
      <c r="EE142" s="308"/>
      <c r="EF142" s="308"/>
      <c r="EG142" s="308"/>
      <c r="EH142" s="308"/>
      <c r="EI142" s="308"/>
      <c r="EJ142" s="308"/>
      <c r="EK142" s="308"/>
      <c r="EL142" s="308"/>
      <c r="EM142" s="308"/>
      <c r="EN142" s="308"/>
      <c r="EO142" s="308"/>
      <c r="EP142" s="308"/>
      <c r="EQ142" s="308"/>
      <c r="ER142" s="308"/>
      <c r="ES142" s="308"/>
      <c r="ET142" s="308"/>
      <c r="EU142" s="308"/>
      <c r="EV142" s="308"/>
      <c r="EW142" s="308"/>
      <c r="EX142" s="308"/>
      <c r="EY142" s="308"/>
      <c r="EZ142" s="308"/>
      <c r="FA142" s="308"/>
      <c r="FB142" s="308"/>
      <c r="FC142" s="308"/>
      <c r="FD142" s="308"/>
      <c r="FE142" s="308"/>
      <c r="FF142" s="308"/>
      <c r="FG142" s="308"/>
      <c r="FH142" s="308"/>
      <c r="FI142" s="308"/>
      <c r="FJ142" s="308"/>
      <c r="FK142" s="308"/>
      <c r="FL142" s="308"/>
      <c r="FM142" s="308"/>
      <c r="FN142" s="308"/>
      <c r="FO142" s="308"/>
      <c r="FP142" s="308"/>
      <c r="FQ142" s="308"/>
      <c r="FR142" s="308"/>
      <c r="FS142" s="308"/>
      <c r="FT142" s="308"/>
      <c r="FU142" s="308"/>
      <c r="FV142" s="308"/>
      <c r="FW142" s="308"/>
      <c r="FX142" s="308"/>
      <c r="FY142" s="308"/>
      <c r="FZ142" s="308"/>
      <c r="GA142" s="308"/>
      <c r="GB142" s="308"/>
      <c r="GC142" s="308"/>
      <c r="GD142" s="308"/>
      <c r="GE142" s="308"/>
      <c r="GF142" s="308"/>
      <c r="GG142" s="308"/>
    </row>
    <row r="143" spans="1:189" s="392" customFormat="1" ht="60">
      <c r="A143" s="397">
        <f>+A142+1</f>
        <v>2</v>
      </c>
      <c r="B143" s="398" t="s">
        <v>665</v>
      </c>
      <c r="C143" s="535"/>
      <c r="D143" s="402" t="s">
        <v>666</v>
      </c>
      <c r="E143" s="344">
        <v>119467.499</v>
      </c>
      <c r="F143" s="368"/>
      <c r="G143" s="368">
        <v>119467.499</v>
      </c>
      <c r="H143" s="390"/>
      <c r="I143" s="344">
        <v>10000</v>
      </c>
      <c r="J143" s="368"/>
      <c r="K143" s="344">
        <v>10000</v>
      </c>
      <c r="L143" s="390"/>
      <c r="M143" s="356">
        <v>101373</v>
      </c>
      <c r="N143" s="368"/>
      <c r="O143" s="356">
        <v>92043</v>
      </c>
      <c r="P143" s="390"/>
      <c r="Q143" s="344"/>
      <c r="R143" s="344"/>
      <c r="S143" s="344"/>
      <c r="T143" s="390"/>
      <c r="U143" s="390"/>
      <c r="V143" s="390"/>
      <c r="W143" s="390"/>
      <c r="X143" s="391"/>
      <c r="Y143" s="308"/>
      <c r="Z143" s="308"/>
      <c r="AA143" s="308"/>
      <c r="AB143" s="308"/>
      <c r="AC143" s="308"/>
      <c r="AD143" s="308"/>
      <c r="AE143" s="308"/>
      <c r="AF143" s="308"/>
      <c r="AG143" s="308"/>
      <c r="AH143" s="308"/>
      <c r="AI143" s="308"/>
      <c r="AJ143" s="308"/>
      <c r="AK143" s="308"/>
      <c r="AL143" s="308"/>
      <c r="AM143" s="308"/>
      <c r="AN143" s="308"/>
      <c r="AO143" s="308"/>
      <c r="AP143" s="308"/>
      <c r="AQ143" s="308"/>
      <c r="AR143" s="308"/>
      <c r="AS143" s="308"/>
      <c r="AT143" s="308"/>
      <c r="AU143" s="308"/>
      <c r="AV143" s="308"/>
      <c r="AW143" s="308"/>
      <c r="AX143" s="308"/>
      <c r="AY143" s="308"/>
      <c r="AZ143" s="308"/>
      <c r="BA143" s="308"/>
      <c r="BB143" s="308"/>
      <c r="BC143" s="308"/>
      <c r="BD143" s="308"/>
      <c r="BE143" s="308"/>
      <c r="BF143" s="308"/>
      <c r="BG143" s="308"/>
      <c r="BH143" s="308"/>
      <c r="BI143" s="308"/>
      <c r="BJ143" s="308"/>
      <c r="BK143" s="308"/>
      <c r="BL143" s="308"/>
      <c r="BM143" s="308"/>
      <c r="BN143" s="308"/>
      <c r="BO143" s="308"/>
      <c r="BP143" s="308"/>
      <c r="BQ143" s="308"/>
      <c r="BR143" s="308"/>
      <c r="BS143" s="308"/>
      <c r="BT143" s="308"/>
      <c r="BU143" s="308"/>
      <c r="BV143" s="308"/>
      <c r="BW143" s="308"/>
      <c r="BX143" s="308"/>
      <c r="BY143" s="308"/>
      <c r="BZ143" s="308"/>
      <c r="CA143" s="308"/>
      <c r="CB143" s="308"/>
      <c r="CC143" s="308"/>
      <c r="CD143" s="308"/>
      <c r="CE143" s="308"/>
      <c r="CF143" s="308"/>
      <c r="CG143" s="308"/>
      <c r="CH143" s="308"/>
      <c r="CI143" s="308"/>
      <c r="CJ143" s="308"/>
      <c r="CK143" s="308"/>
      <c r="CL143" s="308"/>
      <c r="CM143" s="308"/>
      <c r="CN143" s="308"/>
      <c r="CO143" s="308"/>
      <c r="CP143" s="308"/>
      <c r="CQ143" s="308"/>
      <c r="CR143" s="308"/>
      <c r="CS143" s="308"/>
      <c r="CT143" s="308"/>
      <c r="CU143" s="308"/>
      <c r="CV143" s="308"/>
      <c r="CW143" s="308"/>
      <c r="CX143" s="308"/>
      <c r="CY143" s="308"/>
      <c r="CZ143" s="308"/>
      <c r="DA143" s="308"/>
      <c r="DB143" s="308"/>
      <c r="DC143" s="308"/>
      <c r="DD143" s="308"/>
      <c r="DE143" s="308"/>
      <c r="DF143" s="308"/>
      <c r="DG143" s="308"/>
      <c r="DH143" s="308"/>
      <c r="DI143" s="308"/>
      <c r="DJ143" s="308"/>
      <c r="DK143" s="308"/>
      <c r="DL143" s="308"/>
      <c r="DM143" s="308"/>
      <c r="DN143" s="308"/>
      <c r="DO143" s="308"/>
      <c r="DP143" s="308"/>
      <c r="DQ143" s="308"/>
      <c r="DR143" s="308"/>
      <c r="DS143" s="308"/>
      <c r="DT143" s="308"/>
      <c r="DU143" s="308"/>
      <c r="DV143" s="308"/>
      <c r="DW143" s="308"/>
      <c r="DX143" s="308"/>
      <c r="DY143" s="308"/>
      <c r="DZ143" s="308"/>
      <c r="EA143" s="308"/>
      <c r="EB143" s="308"/>
      <c r="EC143" s="308"/>
      <c r="ED143" s="308"/>
      <c r="EE143" s="308"/>
      <c r="EF143" s="308"/>
      <c r="EG143" s="308"/>
      <c r="EH143" s="308"/>
      <c r="EI143" s="308"/>
      <c r="EJ143" s="308"/>
      <c r="EK143" s="308"/>
      <c r="EL143" s="308"/>
      <c r="EM143" s="308"/>
      <c r="EN143" s="308"/>
      <c r="EO143" s="308"/>
      <c r="EP143" s="308"/>
      <c r="EQ143" s="308"/>
      <c r="ER143" s="308"/>
      <c r="ES143" s="308"/>
      <c r="ET143" s="308"/>
      <c r="EU143" s="308"/>
      <c r="EV143" s="308"/>
      <c r="EW143" s="308"/>
      <c r="EX143" s="308"/>
      <c r="EY143" s="308"/>
      <c r="EZ143" s="308"/>
      <c r="FA143" s="308"/>
      <c r="FB143" s="308"/>
      <c r="FC143" s="308"/>
      <c r="FD143" s="308"/>
      <c r="FE143" s="308"/>
      <c r="FF143" s="308"/>
      <c r="FG143" s="308"/>
      <c r="FH143" s="308"/>
      <c r="FI143" s="308"/>
      <c r="FJ143" s="308"/>
      <c r="FK143" s="308"/>
      <c r="FL143" s="308"/>
      <c r="FM143" s="308"/>
      <c r="FN143" s="308"/>
      <c r="FO143" s="308"/>
      <c r="FP143" s="308"/>
      <c r="FQ143" s="308"/>
      <c r="FR143" s="308"/>
      <c r="FS143" s="308"/>
      <c r="FT143" s="308"/>
      <c r="FU143" s="308"/>
      <c r="FV143" s="308"/>
      <c r="FW143" s="308"/>
      <c r="FX143" s="308"/>
      <c r="FY143" s="308"/>
      <c r="FZ143" s="308"/>
      <c r="GA143" s="308"/>
      <c r="GB143" s="308"/>
      <c r="GC143" s="308"/>
      <c r="GD143" s="308"/>
      <c r="GE143" s="308"/>
      <c r="GF143" s="308"/>
      <c r="GG143" s="308"/>
    </row>
    <row r="144" spans="1:189" s="392" customFormat="1">
      <c r="A144" s="393">
        <v>-2</v>
      </c>
      <c r="B144" s="324" t="s">
        <v>559</v>
      </c>
      <c r="C144" s="325"/>
      <c r="D144" s="333"/>
      <c r="E144" s="327">
        <v>200000</v>
      </c>
      <c r="F144" s="368"/>
      <c r="G144" s="368">
        <v>200000</v>
      </c>
      <c r="H144" s="390"/>
      <c r="I144" s="327">
        <v>0</v>
      </c>
      <c r="J144" s="368"/>
      <c r="K144" s="327">
        <v>0</v>
      </c>
      <c r="L144" s="390"/>
      <c r="M144" s="352">
        <f t="shared" ref="M144" si="53">M145</f>
        <v>0</v>
      </c>
      <c r="N144" s="368"/>
      <c r="O144" s="352">
        <f>O145</f>
        <v>0</v>
      </c>
      <c r="P144" s="390"/>
      <c r="Q144" s="327">
        <v>3000</v>
      </c>
      <c r="R144" s="327"/>
      <c r="S144" s="327">
        <v>3000</v>
      </c>
      <c r="T144" s="390"/>
      <c r="U144" s="390"/>
      <c r="V144" s="390"/>
      <c r="W144" s="390"/>
      <c r="X144" s="391"/>
      <c r="Y144" s="308"/>
      <c r="Z144" s="308"/>
      <c r="AA144" s="308"/>
      <c r="AB144" s="308"/>
      <c r="AC144" s="308"/>
      <c r="AD144" s="308"/>
      <c r="AE144" s="308"/>
      <c r="AF144" s="308"/>
      <c r="AG144" s="308"/>
      <c r="AH144" s="308"/>
      <c r="AI144" s="308"/>
      <c r="AJ144" s="308"/>
      <c r="AK144" s="308"/>
      <c r="AL144" s="308"/>
      <c r="AM144" s="308"/>
      <c r="AN144" s="308"/>
      <c r="AO144" s="308"/>
      <c r="AP144" s="308"/>
      <c r="AQ144" s="308"/>
      <c r="AR144" s="308"/>
      <c r="AS144" s="308"/>
      <c r="AT144" s="308"/>
      <c r="AU144" s="308"/>
      <c r="AV144" s="308"/>
      <c r="AW144" s="308"/>
      <c r="AX144" s="308"/>
      <c r="AY144" s="308"/>
      <c r="AZ144" s="308"/>
      <c r="BA144" s="308"/>
      <c r="BB144" s="308"/>
      <c r="BC144" s="308"/>
      <c r="BD144" s="308"/>
      <c r="BE144" s="308"/>
      <c r="BF144" s="308"/>
      <c r="BG144" s="308"/>
      <c r="BH144" s="308"/>
      <c r="BI144" s="308"/>
      <c r="BJ144" s="308"/>
      <c r="BK144" s="308"/>
      <c r="BL144" s="308"/>
      <c r="BM144" s="308"/>
      <c r="BN144" s="308"/>
      <c r="BO144" s="308"/>
      <c r="BP144" s="308"/>
      <c r="BQ144" s="308"/>
      <c r="BR144" s="308"/>
      <c r="BS144" s="308"/>
      <c r="BT144" s="308"/>
      <c r="BU144" s="308"/>
      <c r="BV144" s="308"/>
      <c r="BW144" s="308"/>
      <c r="BX144" s="308"/>
      <c r="BY144" s="308"/>
      <c r="BZ144" s="308"/>
      <c r="CA144" s="308"/>
      <c r="CB144" s="308"/>
      <c r="CC144" s="308"/>
      <c r="CD144" s="308"/>
      <c r="CE144" s="308"/>
      <c r="CF144" s="308"/>
      <c r="CG144" s="308"/>
      <c r="CH144" s="308"/>
      <c r="CI144" s="308"/>
      <c r="CJ144" s="308"/>
      <c r="CK144" s="308"/>
      <c r="CL144" s="308"/>
      <c r="CM144" s="308"/>
      <c r="CN144" s="308"/>
      <c r="CO144" s="308"/>
      <c r="CP144" s="308"/>
      <c r="CQ144" s="308"/>
      <c r="CR144" s="308"/>
      <c r="CS144" s="308"/>
      <c r="CT144" s="308"/>
      <c r="CU144" s="308"/>
      <c r="CV144" s="308"/>
      <c r="CW144" s="308"/>
      <c r="CX144" s="308"/>
      <c r="CY144" s="308"/>
      <c r="CZ144" s="308"/>
      <c r="DA144" s="308"/>
      <c r="DB144" s="308"/>
      <c r="DC144" s="308"/>
      <c r="DD144" s="308"/>
      <c r="DE144" s="308"/>
      <c r="DF144" s="308"/>
      <c r="DG144" s="308"/>
      <c r="DH144" s="308"/>
      <c r="DI144" s="308"/>
      <c r="DJ144" s="308"/>
      <c r="DK144" s="308"/>
      <c r="DL144" s="308"/>
      <c r="DM144" s="308"/>
      <c r="DN144" s="308"/>
      <c r="DO144" s="308"/>
      <c r="DP144" s="308"/>
      <c r="DQ144" s="308"/>
      <c r="DR144" s="308"/>
      <c r="DS144" s="308"/>
      <c r="DT144" s="308"/>
      <c r="DU144" s="308"/>
      <c r="DV144" s="308"/>
      <c r="DW144" s="308"/>
      <c r="DX144" s="308"/>
      <c r="DY144" s="308"/>
      <c r="DZ144" s="308"/>
      <c r="EA144" s="308"/>
      <c r="EB144" s="308"/>
      <c r="EC144" s="308"/>
      <c r="ED144" s="308"/>
      <c r="EE144" s="308"/>
      <c r="EF144" s="308"/>
      <c r="EG144" s="308"/>
      <c r="EH144" s="308"/>
      <c r="EI144" s="308"/>
      <c r="EJ144" s="308"/>
      <c r="EK144" s="308"/>
      <c r="EL144" s="308"/>
      <c r="EM144" s="308"/>
      <c r="EN144" s="308"/>
      <c r="EO144" s="308"/>
      <c r="EP144" s="308"/>
      <c r="EQ144" s="308"/>
      <c r="ER144" s="308"/>
      <c r="ES144" s="308"/>
      <c r="ET144" s="308"/>
      <c r="EU144" s="308"/>
      <c r="EV144" s="308"/>
      <c r="EW144" s="308"/>
      <c r="EX144" s="308"/>
      <c r="EY144" s="308"/>
      <c r="EZ144" s="308"/>
      <c r="FA144" s="308"/>
      <c r="FB144" s="308"/>
      <c r="FC144" s="308"/>
      <c r="FD144" s="308"/>
      <c r="FE144" s="308"/>
      <c r="FF144" s="308"/>
      <c r="FG144" s="308"/>
      <c r="FH144" s="308"/>
      <c r="FI144" s="308"/>
      <c r="FJ144" s="308"/>
      <c r="FK144" s="308"/>
      <c r="FL144" s="308"/>
      <c r="FM144" s="308"/>
      <c r="FN144" s="308"/>
      <c r="FO144" s="308"/>
      <c r="FP144" s="308"/>
      <c r="FQ144" s="308"/>
      <c r="FR144" s="308"/>
      <c r="FS144" s="308"/>
      <c r="FT144" s="308"/>
      <c r="FU144" s="308"/>
      <c r="FV144" s="308"/>
      <c r="FW144" s="308"/>
      <c r="FX144" s="308"/>
      <c r="FY144" s="308"/>
      <c r="FZ144" s="308"/>
      <c r="GA144" s="308"/>
      <c r="GB144" s="308"/>
      <c r="GC144" s="308"/>
      <c r="GD144" s="308"/>
      <c r="GE144" s="308"/>
      <c r="GF144" s="308"/>
      <c r="GG144" s="308"/>
    </row>
    <row r="145" spans="1:189" s="392" customFormat="1">
      <c r="A145" s="387" t="s">
        <v>485</v>
      </c>
      <c r="B145" s="396" t="s">
        <v>522</v>
      </c>
      <c r="C145" s="394"/>
      <c r="D145" s="414"/>
      <c r="E145" s="322">
        <v>200000</v>
      </c>
      <c r="F145" s="368"/>
      <c r="G145" s="368">
        <v>200000</v>
      </c>
      <c r="H145" s="390"/>
      <c r="I145" s="322">
        <v>0</v>
      </c>
      <c r="J145" s="368"/>
      <c r="K145" s="322">
        <v>0</v>
      </c>
      <c r="L145" s="390"/>
      <c r="M145" s="352">
        <f t="shared" ref="M145" si="54">+SUM(M146:M146)</f>
        <v>0</v>
      </c>
      <c r="N145" s="368"/>
      <c r="O145" s="352">
        <f>+SUM(O146:O146)</f>
        <v>0</v>
      </c>
      <c r="P145" s="390"/>
      <c r="Q145" s="322">
        <v>3000</v>
      </c>
      <c r="R145" s="322"/>
      <c r="S145" s="322">
        <v>3000</v>
      </c>
      <c r="T145" s="390"/>
      <c r="U145" s="390"/>
      <c r="V145" s="390"/>
      <c r="W145" s="390"/>
      <c r="X145" s="391"/>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8"/>
      <c r="AY145" s="308"/>
      <c r="AZ145" s="308"/>
      <c r="BA145" s="308"/>
      <c r="BB145" s="308"/>
      <c r="BC145" s="308"/>
      <c r="BD145" s="308"/>
      <c r="BE145" s="308"/>
      <c r="BF145" s="308"/>
      <c r="BG145" s="308"/>
      <c r="BH145" s="308"/>
      <c r="BI145" s="308"/>
      <c r="BJ145" s="308"/>
      <c r="BK145" s="308"/>
      <c r="BL145" s="308"/>
      <c r="BM145" s="308"/>
      <c r="BN145" s="308"/>
      <c r="BO145" s="308"/>
      <c r="BP145" s="308"/>
      <c r="BQ145" s="308"/>
      <c r="BR145" s="308"/>
      <c r="BS145" s="308"/>
      <c r="BT145" s="308"/>
      <c r="BU145" s="308"/>
      <c r="BV145" s="308"/>
      <c r="BW145" s="308"/>
      <c r="BX145" s="308"/>
      <c r="BY145" s="308"/>
      <c r="BZ145" s="308"/>
      <c r="CA145" s="308"/>
      <c r="CB145" s="308"/>
      <c r="CC145" s="308"/>
      <c r="CD145" s="308"/>
      <c r="CE145" s="308"/>
      <c r="CF145" s="308"/>
      <c r="CG145" s="308"/>
      <c r="CH145" s="308"/>
      <c r="CI145" s="308"/>
      <c r="CJ145" s="308"/>
      <c r="CK145" s="308"/>
      <c r="CL145" s="308"/>
      <c r="CM145" s="308"/>
      <c r="CN145" s="308"/>
      <c r="CO145" s="308"/>
      <c r="CP145" s="308"/>
      <c r="CQ145" s="308"/>
      <c r="CR145" s="308"/>
      <c r="CS145" s="308"/>
      <c r="CT145" s="308"/>
      <c r="CU145" s="308"/>
      <c r="CV145" s="308"/>
      <c r="CW145" s="308"/>
      <c r="CX145" s="308"/>
      <c r="CY145" s="308"/>
      <c r="CZ145" s="308"/>
      <c r="DA145" s="308"/>
      <c r="DB145" s="308"/>
      <c r="DC145" s="308"/>
      <c r="DD145" s="308"/>
      <c r="DE145" s="308"/>
      <c r="DF145" s="308"/>
      <c r="DG145" s="308"/>
      <c r="DH145" s="308"/>
      <c r="DI145" s="308"/>
      <c r="DJ145" s="308"/>
      <c r="DK145" s="308"/>
      <c r="DL145" s="308"/>
      <c r="DM145" s="308"/>
      <c r="DN145" s="308"/>
      <c r="DO145" s="308"/>
      <c r="DP145" s="308"/>
      <c r="DQ145" s="308"/>
      <c r="DR145" s="308"/>
      <c r="DS145" s="308"/>
      <c r="DT145" s="308"/>
      <c r="DU145" s="308"/>
      <c r="DV145" s="308"/>
      <c r="DW145" s="308"/>
      <c r="DX145" s="308"/>
      <c r="DY145" s="308"/>
      <c r="DZ145" s="308"/>
      <c r="EA145" s="308"/>
      <c r="EB145" s="308"/>
      <c r="EC145" s="308"/>
      <c r="ED145" s="308"/>
      <c r="EE145" s="308"/>
      <c r="EF145" s="308"/>
      <c r="EG145" s="308"/>
      <c r="EH145" s="308"/>
      <c r="EI145" s="308"/>
      <c r="EJ145" s="308"/>
      <c r="EK145" s="308"/>
      <c r="EL145" s="308"/>
      <c r="EM145" s="308"/>
      <c r="EN145" s="308"/>
      <c r="EO145" s="308"/>
      <c r="EP145" s="308"/>
      <c r="EQ145" s="308"/>
      <c r="ER145" s="308"/>
      <c r="ES145" s="308"/>
      <c r="ET145" s="308"/>
      <c r="EU145" s="308"/>
      <c r="EV145" s="308"/>
      <c r="EW145" s="308"/>
      <c r="EX145" s="308"/>
      <c r="EY145" s="308"/>
      <c r="EZ145" s="308"/>
      <c r="FA145" s="308"/>
      <c r="FB145" s="308"/>
      <c r="FC145" s="308"/>
      <c r="FD145" s="308"/>
      <c r="FE145" s="308"/>
      <c r="FF145" s="308"/>
      <c r="FG145" s="308"/>
      <c r="FH145" s="308"/>
      <c r="FI145" s="308"/>
      <c r="FJ145" s="308"/>
      <c r="FK145" s="308"/>
      <c r="FL145" s="308"/>
      <c r="FM145" s="308"/>
      <c r="FN145" s="308"/>
      <c r="FO145" s="308"/>
      <c r="FP145" s="308"/>
      <c r="FQ145" s="308"/>
      <c r="FR145" s="308"/>
      <c r="FS145" s="308"/>
      <c r="FT145" s="308"/>
      <c r="FU145" s="308"/>
      <c r="FV145" s="308"/>
      <c r="FW145" s="308"/>
      <c r="FX145" s="308"/>
      <c r="FY145" s="308"/>
      <c r="FZ145" s="308"/>
      <c r="GA145" s="308"/>
      <c r="GB145" s="308"/>
      <c r="GC145" s="308"/>
      <c r="GD145" s="308"/>
      <c r="GE145" s="308"/>
      <c r="GF145" s="308"/>
      <c r="GG145" s="308"/>
    </row>
    <row r="146" spans="1:189" s="392" customFormat="1" ht="30">
      <c r="A146" s="405">
        <v>1</v>
      </c>
      <c r="B146" s="406" t="s">
        <v>667</v>
      </c>
      <c r="C146" s="407" t="s">
        <v>668</v>
      </c>
      <c r="D146" s="414"/>
      <c r="E146" s="322">
        <v>200000</v>
      </c>
      <c r="F146" s="368"/>
      <c r="G146" s="368">
        <v>200000</v>
      </c>
      <c r="H146" s="390"/>
      <c r="I146" s="322"/>
      <c r="J146" s="368"/>
      <c r="K146" s="322"/>
      <c r="L146" s="390"/>
      <c r="M146" s="356"/>
      <c r="N146" s="368"/>
      <c r="O146" s="356"/>
      <c r="P146" s="390"/>
      <c r="Q146" s="322">
        <v>3000</v>
      </c>
      <c r="R146" s="322"/>
      <c r="S146" s="322">
        <v>3000</v>
      </c>
      <c r="T146" s="390"/>
      <c r="U146" s="390"/>
      <c r="V146" s="390"/>
      <c r="W146" s="390"/>
      <c r="X146" s="391"/>
      <c r="Y146" s="308"/>
      <c r="Z146" s="308"/>
      <c r="AA146" s="308"/>
      <c r="AB146" s="308"/>
      <c r="AC146" s="308"/>
      <c r="AD146" s="308"/>
      <c r="AE146" s="308"/>
      <c r="AF146" s="308"/>
      <c r="AG146" s="308"/>
      <c r="AH146" s="308"/>
      <c r="AI146" s="308"/>
      <c r="AJ146" s="308"/>
      <c r="AK146" s="308"/>
      <c r="AL146" s="308"/>
      <c r="AM146" s="308"/>
      <c r="AN146" s="308"/>
      <c r="AO146" s="308"/>
      <c r="AP146" s="308"/>
      <c r="AQ146" s="308"/>
      <c r="AR146" s="308"/>
      <c r="AS146" s="308"/>
      <c r="AT146" s="308"/>
      <c r="AU146" s="308"/>
      <c r="AV146" s="308"/>
      <c r="AW146" s="308"/>
      <c r="AX146" s="308"/>
      <c r="AY146" s="308"/>
      <c r="AZ146" s="308"/>
      <c r="BA146" s="308"/>
      <c r="BB146" s="308"/>
      <c r="BC146" s="308"/>
      <c r="BD146" s="308"/>
      <c r="BE146" s="308"/>
      <c r="BF146" s="308"/>
      <c r="BG146" s="308"/>
      <c r="BH146" s="308"/>
      <c r="BI146" s="308"/>
      <c r="BJ146" s="308"/>
      <c r="BK146" s="308"/>
      <c r="BL146" s="308"/>
      <c r="BM146" s="308"/>
      <c r="BN146" s="308"/>
      <c r="BO146" s="308"/>
      <c r="BP146" s="308"/>
      <c r="BQ146" s="308"/>
      <c r="BR146" s="308"/>
      <c r="BS146" s="308"/>
      <c r="BT146" s="308"/>
      <c r="BU146" s="308"/>
      <c r="BV146" s="308"/>
      <c r="BW146" s="308"/>
      <c r="BX146" s="308"/>
      <c r="BY146" s="308"/>
      <c r="BZ146" s="308"/>
      <c r="CA146" s="308"/>
      <c r="CB146" s="308"/>
      <c r="CC146" s="308"/>
      <c r="CD146" s="308"/>
      <c r="CE146" s="308"/>
      <c r="CF146" s="308"/>
      <c r="CG146" s="308"/>
      <c r="CH146" s="308"/>
      <c r="CI146" s="308"/>
      <c r="CJ146" s="308"/>
      <c r="CK146" s="308"/>
      <c r="CL146" s="308"/>
      <c r="CM146" s="308"/>
      <c r="CN146" s="308"/>
      <c r="CO146" s="308"/>
      <c r="CP146" s="308"/>
      <c r="CQ146" s="308"/>
      <c r="CR146" s="308"/>
      <c r="CS146" s="308"/>
      <c r="CT146" s="308"/>
      <c r="CU146" s="308"/>
      <c r="CV146" s="308"/>
      <c r="CW146" s="308"/>
      <c r="CX146" s="308"/>
      <c r="CY146" s="308"/>
      <c r="CZ146" s="308"/>
      <c r="DA146" s="308"/>
      <c r="DB146" s="308"/>
      <c r="DC146" s="308"/>
      <c r="DD146" s="308"/>
      <c r="DE146" s="308"/>
      <c r="DF146" s="308"/>
      <c r="DG146" s="308"/>
      <c r="DH146" s="308"/>
      <c r="DI146" s="308"/>
      <c r="DJ146" s="308"/>
      <c r="DK146" s="308"/>
      <c r="DL146" s="308"/>
      <c r="DM146" s="308"/>
      <c r="DN146" s="308"/>
      <c r="DO146" s="308"/>
      <c r="DP146" s="308"/>
      <c r="DQ146" s="308"/>
      <c r="DR146" s="308"/>
      <c r="DS146" s="308"/>
      <c r="DT146" s="308"/>
      <c r="DU146" s="308"/>
      <c r="DV146" s="308"/>
      <c r="DW146" s="308"/>
      <c r="DX146" s="308"/>
      <c r="DY146" s="308"/>
      <c r="DZ146" s="308"/>
      <c r="EA146" s="308"/>
      <c r="EB146" s="308"/>
      <c r="EC146" s="308"/>
      <c r="ED146" s="308"/>
      <c r="EE146" s="308"/>
      <c r="EF146" s="308"/>
      <c r="EG146" s="308"/>
      <c r="EH146" s="308"/>
      <c r="EI146" s="308"/>
      <c r="EJ146" s="308"/>
      <c r="EK146" s="308"/>
      <c r="EL146" s="308"/>
      <c r="EM146" s="308"/>
      <c r="EN146" s="308"/>
      <c r="EO146" s="308"/>
      <c r="EP146" s="308"/>
      <c r="EQ146" s="308"/>
      <c r="ER146" s="308"/>
      <c r="ES146" s="308"/>
      <c r="ET146" s="308"/>
      <c r="EU146" s="308"/>
      <c r="EV146" s="308"/>
      <c r="EW146" s="308"/>
      <c r="EX146" s="308"/>
      <c r="EY146" s="308"/>
      <c r="EZ146" s="308"/>
      <c r="FA146" s="308"/>
      <c r="FB146" s="308"/>
      <c r="FC146" s="308"/>
      <c r="FD146" s="308"/>
      <c r="FE146" s="308"/>
      <c r="FF146" s="308"/>
      <c r="FG146" s="308"/>
      <c r="FH146" s="308"/>
      <c r="FI146" s="308"/>
      <c r="FJ146" s="308"/>
      <c r="FK146" s="308"/>
      <c r="FL146" s="308"/>
      <c r="FM146" s="308"/>
      <c r="FN146" s="308"/>
      <c r="FO146" s="308"/>
      <c r="FP146" s="308"/>
      <c r="FQ146" s="308"/>
      <c r="FR146" s="308"/>
      <c r="FS146" s="308"/>
      <c r="FT146" s="308"/>
      <c r="FU146" s="308"/>
      <c r="FV146" s="308"/>
      <c r="FW146" s="308"/>
      <c r="FX146" s="308"/>
      <c r="FY146" s="308"/>
      <c r="FZ146" s="308"/>
      <c r="GA146" s="308"/>
      <c r="GB146" s="308"/>
      <c r="GC146" s="308"/>
      <c r="GD146" s="308"/>
      <c r="GE146" s="308"/>
      <c r="GF146" s="308"/>
      <c r="GG146" s="308"/>
    </row>
    <row r="147" spans="1:189" s="392" customFormat="1">
      <c r="A147" s="387" t="s">
        <v>669</v>
      </c>
      <c r="B147" s="396" t="s">
        <v>670</v>
      </c>
      <c r="C147" s="394"/>
      <c r="D147" s="402"/>
      <c r="E147" s="344">
        <v>319145</v>
      </c>
      <c r="F147" s="368"/>
      <c r="G147" s="368">
        <v>273000</v>
      </c>
      <c r="H147" s="390"/>
      <c r="I147" s="344">
        <v>5600</v>
      </c>
      <c r="J147" s="368"/>
      <c r="K147" s="344">
        <v>0</v>
      </c>
      <c r="L147" s="390"/>
      <c r="M147" s="352">
        <f t="shared" ref="M147" si="55">M148+M151</f>
        <v>36331.477500000001</v>
      </c>
      <c r="N147" s="368"/>
      <c r="O147" s="352">
        <f>O148+O151</f>
        <v>9673.4775000000009</v>
      </c>
      <c r="P147" s="390"/>
      <c r="Q147" s="344">
        <v>14595.522499999999</v>
      </c>
      <c r="R147" s="344"/>
      <c r="S147" s="344">
        <v>14595.522499999999</v>
      </c>
      <c r="T147" s="390"/>
      <c r="U147" s="390"/>
      <c r="V147" s="390"/>
      <c r="W147" s="390"/>
      <c r="X147" s="391"/>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8"/>
      <c r="AY147" s="308"/>
      <c r="AZ147" s="308"/>
      <c r="BA147" s="308"/>
      <c r="BB147" s="308"/>
      <c r="BC147" s="308"/>
      <c r="BD147" s="308"/>
      <c r="BE147" s="308"/>
      <c r="BF147" s="308"/>
      <c r="BG147" s="308"/>
      <c r="BH147" s="308"/>
      <c r="BI147" s="308"/>
      <c r="BJ147" s="308"/>
      <c r="BK147" s="308"/>
      <c r="BL147" s="308"/>
      <c r="BM147" s="308"/>
      <c r="BN147" s="308"/>
      <c r="BO147" s="308"/>
      <c r="BP147" s="308"/>
      <c r="BQ147" s="308"/>
      <c r="BR147" s="308"/>
      <c r="BS147" s="308"/>
      <c r="BT147" s="308"/>
      <c r="BU147" s="308"/>
      <c r="BV147" s="308"/>
      <c r="BW147" s="308"/>
      <c r="BX147" s="308"/>
      <c r="BY147" s="308"/>
      <c r="BZ147" s="308"/>
      <c r="CA147" s="308"/>
      <c r="CB147" s="308"/>
      <c r="CC147" s="308"/>
      <c r="CD147" s="308"/>
      <c r="CE147" s="308"/>
      <c r="CF147" s="308"/>
      <c r="CG147" s="308"/>
      <c r="CH147" s="308"/>
      <c r="CI147" s="308"/>
      <c r="CJ147" s="308"/>
      <c r="CK147" s="308"/>
      <c r="CL147" s="308"/>
      <c r="CM147" s="308"/>
      <c r="CN147" s="308"/>
      <c r="CO147" s="308"/>
      <c r="CP147" s="308"/>
      <c r="CQ147" s="308"/>
      <c r="CR147" s="308"/>
      <c r="CS147" s="308"/>
      <c r="CT147" s="308"/>
      <c r="CU147" s="308"/>
      <c r="CV147" s="308"/>
      <c r="CW147" s="308"/>
      <c r="CX147" s="308"/>
      <c r="CY147" s="308"/>
      <c r="CZ147" s="308"/>
      <c r="DA147" s="308"/>
      <c r="DB147" s="308"/>
      <c r="DC147" s="308"/>
      <c r="DD147" s="308"/>
      <c r="DE147" s="308"/>
      <c r="DF147" s="308"/>
      <c r="DG147" s="308"/>
      <c r="DH147" s="308"/>
      <c r="DI147" s="308"/>
      <c r="DJ147" s="308"/>
      <c r="DK147" s="308"/>
      <c r="DL147" s="308"/>
      <c r="DM147" s="308"/>
      <c r="DN147" s="308"/>
      <c r="DO147" s="308"/>
      <c r="DP147" s="308"/>
      <c r="DQ147" s="308"/>
      <c r="DR147" s="308"/>
      <c r="DS147" s="308"/>
      <c r="DT147" s="308"/>
      <c r="DU147" s="308"/>
      <c r="DV147" s="308"/>
      <c r="DW147" s="308"/>
      <c r="DX147" s="308"/>
      <c r="DY147" s="308"/>
      <c r="DZ147" s="308"/>
      <c r="EA147" s="308"/>
      <c r="EB147" s="308"/>
      <c r="EC147" s="308"/>
      <c r="ED147" s="308"/>
      <c r="EE147" s="308"/>
      <c r="EF147" s="308"/>
      <c r="EG147" s="308"/>
      <c r="EH147" s="308"/>
      <c r="EI147" s="308"/>
      <c r="EJ147" s="308"/>
      <c r="EK147" s="308"/>
      <c r="EL147" s="308"/>
      <c r="EM147" s="308"/>
      <c r="EN147" s="308"/>
      <c r="EO147" s="308"/>
      <c r="EP147" s="308"/>
      <c r="EQ147" s="308"/>
      <c r="ER147" s="308"/>
      <c r="ES147" s="308"/>
      <c r="ET147" s="308"/>
      <c r="EU147" s="308"/>
      <c r="EV147" s="308"/>
      <c r="EW147" s="308"/>
      <c r="EX147" s="308"/>
      <c r="EY147" s="308"/>
      <c r="EZ147" s="308"/>
      <c r="FA147" s="308"/>
      <c r="FB147" s="308"/>
      <c r="FC147" s="308"/>
      <c r="FD147" s="308"/>
      <c r="FE147" s="308"/>
      <c r="FF147" s="308"/>
      <c r="FG147" s="308"/>
      <c r="FH147" s="308"/>
      <c r="FI147" s="308"/>
      <c r="FJ147" s="308"/>
      <c r="FK147" s="308"/>
      <c r="FL147" s="308"/>
      <c r="FM147" s="308"/>
      <c r="FN147" s="308"/>
      <c r="FO147" s="308"/>
      <c r="FP147" s="308"/>
      <c r="FQ147" s="308"/>
      <c r="FR147" s="308"/>
      <c r="FS147" s="308"/>
      <c r="FT147" s="308"/>
      <c r="FU147" s="308"/>
      <c r="FV147" s="308"/>
      <c r="FW147" s="308"/>
      <c r="FX147" s="308"/>
      <c r="FY147" s="308"/>
      <c r="FZ147" s="308"/>
      <c r="GA147" s="308"/>
      <c r="GB147" s="308"/>
      <c r="GC147" s="308"/>
      <c r="GD147" s="308"/>
      <c r="GE147" s="308"/>
      <c r="GF147" s="308"/>
      <c r="GG147" s="308"/>
    </row>
    <row r="148" spans="1:189" s="392" customFormat="1" ht="28.5">
      <c r="A148" s="393" t="s">
        <v>671</v>
      </c>
      <c r="B148" s="396" t="s">
        <v>556</v>
      </c>
      <c r="C148" s="394"/>
      <c r="D148" s="414"/>
      <c r="E148" s="322">
        <v>70145</v>
      </c>
      <c r="F148" s="368"/>
      <c r="G148" s="368">
        <v>24000</v>
      </c>
      <c r="H148" s="390"/>
      <c r="I148" s="322">
        <v>5600</v>
      </c>
      <c r="J148" s="368"/>
      <c r="K148" s="322">
        <v>0</v>
      </c>
      <c r="L148" s="390"/>
      <c r="M148" s="352">
        <f t="shared" ref="M148:M149" si="56">M149</f>
        <v>36331.477500000001</v>
      </c>
      <c r="N148" s="368"/>
      <c r="O148" s="352">
        <f>O149</f>
        <v>9673.4775000000009</v>
      </c>
      <c r="P148" s="390"/>
      <c r="Q148" s="322">
        <v>11595.522499999999</v>
      </c>
      <c r="R148" s="322"/>
      <c r="S148" s="322">
        <v>11595.522499999999</v>
      </c>
      <c r="T148" s="390"/>
      <c r="U148" s="390"/>
      <c r="V148" s="390"/>
      <c r="W148" s="390"/>
      <c r="X148" s="391"/>
      <c r="Y148" s="308"/>
      <c r="Z148" s="308"/>
      <c r="AA148" s="308"/>
      <c r="AB148" s="308"/>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08"/>
      <c r="AY148" s="308"/>
      <c r="AZ148" s="308"/>
      <c r="BA148" s="308"/>
      <c r="BB148" s="308"/>
      <c r="BC148" s="308"/>
      <c r="BD148" s="308"/>
      <c r="BE148" s="308"/>
      <c r="BF148" s="308"/>
      <c r="BG148" s="308"/>
      <c r="BH148" s="308"/>
      <c r="BI148" s="308"/>
      <c r="BJ148" s="308"/>
      <c r="BK148" s="308"/>
      <c r="BL148" s="308"/>
      <c r="BM148" s="308"/>
      <c r="BN148" s="308"/>
      <c r="BO148" s="308"/>
      <c r="BP148" s="308"/>
      <c r="BQ148" s="308"/>
      <c r="BR148" s="308"/>
      <c r="BS148" s="308"/>
      <c r="BT148" s="308"/>
      <c r="BU148" s="308"/>
      <c r="BV148" s="308"/>
      <c r="BW148" s="308"/>
      <c r="BX148" s="308"/>
      <c r="BY148" s="308"/>
      <c r="BZ148" s="308"/>
      <c r="CA148" s="308"/>
      <c r="CB148" s="308"/>
      <c r="CC148" s="308"/>
      <c r="CD148" s="308"/>
      <c r="CE148" s="308"/>
      <c r="CF148" s="308"/>
      <c r="CG148" s="308"/>
      <c r="CH148" s="308"/>
      <c r="CI148" s="308"/>
      <c r="CJ148" s="308"/>
      <c r="CK148" s="308"/>
      <c r="CL148" s="308"/>
      <c r="CM148" s="308"/>
      <c r="CN148" s="308"/>
      <c r="CO148" s="308"/>
      <c r="CP148" s="308"/>
      <c r="CQ148" s="308"/>
      <c r="CR148" s="308"/>
      <c r="CS148" s="308"/>
      <c r="CT148" s="308"/>
      <c r="CU148" s="308"/>
      <c r="CV148" s="308"/>
      <c r="CW148" s="308"/>
      <c r="CX148" s="308"/>
      <c r="CY148" s="308"/>
      <c r="CZ148" s="308"/>
      <c r="DA148" s="308"/>
      <c r="DB148" s="308"/>
      <c r="DC148" s="308"/>
      <c r="DD148" s="308"/>
      <c r="DE148" s="308"/>
      <c r="DF148" s="308"/>
      <c r="DG148" s="308"/>
      <c r="DH148" s="308"/>
      <c r="DI148" s="308"/>
      <c r="DJ148" s="308"/>
      <c r="DK148" s="308"/>
      <c r="DL148" s="308"/>
      <c r="DM148" s="308"/>
      <c r="DN148" s="308"/>
      <c r="DO148" s="308"/>
      <c r="DP148" s="308"/>
      <c r="DQ148" s="308"/>
      <c r="DR148" s="308"/>
      <c r="DS148" s="308"/>
      <c r="DT148" s="308"/>
      <c r="DU148" s="308"/>
      <c r="DV148" s="308"/>
      <c r="DW148" s="308"/>
      <c r="DX148" s="308"/>
      <c r="DY148" s="308"/>
      <c r="DZ148" s="308"/>
      <c r="EA148" s="308"/>
      <c r="EB148" s="308"/>
      <c r="EC148" s="308"/>
      <c r="ED148" s="308"/>
      <c r="EE148" s="308"/>
      <c r="EF148" s="308"/>
      <c r="EG148" s="308"/>
      <c r="EH148" s="308"/>
      <c r="EI148" s="308"/>
      <c r="EJ148" s="308"/>
      <c r="EK148" s="308"/>
      <c r="EL148" s="308"/>
      <c r="EM148" s="308"/>
      <c r="EN148" s="308"/>
      <c r="EO148" s="308"/>
      <c r="EP148" s="308"/>
      <c r="EQ148" s="308"/>
      <c r="ER148" s="308"/>
      <c r="ES148" s="308"/>
      <c r="ET148" s="308"/>
      <c r="EU148" s="308"/>
      <c r="EV148" s="308"/>
      <c r="EW148" s="308"/>
      <c r="EX148" s="308"/>
      <c r="EY148" s="308"/>
      <c r="EZ148" s="308"/>
      <c r="FA148" s="308"/>
      <c r="FB148" s="308"/>
      <c r="FC148" s="308"/>
      <c r="FD148" s="308"/>
      <c r="FE148" s="308"/>
      <c r="FF148" s="308"/>
      <c r="FG148" s="308"/>
      <c r="FH148" s="308"/>
      <c r="FI148" s="308"/>
      <c r="FJ148" s="308"/>
      <c r="FK148" s="308"/>
      <c r="FL148" s="308"/>
      <c r="FM148" s="308"/>
      <c r="FN148" s="308"/>
      <c r="FO148" s="308"/>
      <c r="FP148" s="308"/>
      <c r="FQ148" s="308"/>
      <c r="FR148" s="308"/>
      <c r="FS148" s="308"/>
      <c r="FT148" s="308"/>
      <c r="FU148" s="308"/>
      <c r="FV148" s="308"/>
      <c r="FW148" s="308"/>
      <c r="FX148" s="308"/>
      <c r="FY148" s="308"/>
      <c r="FZ148" s="308"/>
      <c r="GA148" s="308"/>
      <c r="GB148" s="308"/>
      <c r="GC148" s="308"/>
      <c r="GD148" s="308"/>
      <c r="GE148" s="308"/>
      <c r="GF148" s="308"/>
      <c r="GG148" s="308"/>
    </row>
    <row r="149" spans="1:189" s="392" customFormat="1">
      <c r="A149" s="387" t="s">
        <v>485</v>
      </c>
      <c r="B149" s="396" t="s">
        <v>522</v>
      </c>
      <c r="C149" s="394"/>
      <c r="D149" s="402"/>
      <c r="E149" s="344">
        <v>70145</v>
      </c>
      <c r="F149" s="368"/>
      <c r="G149" s="368">
        <v>24000</v>
      </c>
      <c r="H149" s="390"/>
      <c r="I149" s="344">
        <v>5600</v>
      </c>
      <c r="J149" s="368"/>
      <c r="K149" s="344">
        <v>0</v>
      </c>
      <c r="L149" s="390"/>
      <c r="M149" s="352">
        <f t="shared" si="56"/>
        <v>36331.477500000001</v>
      </c>
      <c r="N149" s="368"/>
      <c r="O149" s="352">
        <f>O150</f>
        <v>9673.4775000000009</v>
      </c>
      <c r="P149" s="390"/>
      <c r="Q149" s="344">
        <v>11595.522499999999</v>
      </c>
      <c r="R149" s="344"/>
      <c r="S149" s="344">
        <v>11595.522499999999</v>
      </c>
      <c r="T149" s="390"/>
      <c r="U149" s="390"/>
      <c r="V149" s="390"/>
      <c r="W149" s="390"/>
      <c r="X149" s="391"/>
      <c r="Y149" s="308"/>
      <c r="Z149" s="308"/>
      <c r="AA149" s="308"/>
      <c r="AB149" s="308"/>
      <c r="AC149" s="308"/>
      <c r="AD149" s="308"/>
      <c r="AE149" s="308"/>
      <c r="AF149" s="308"/>
      <c r="AG149" s="308"/>
      <c r="AH149" s="308"/>
      <c r="AI149" s="308"/>
      <c r="AJ149" s="308"/>
      <c r="AK149" s="308"/>
      <c r="AL149" s="308"/>
      <c r="AM149" s="308"/>
      <c r="AN149" s="308"/>
      <c r="AO149" s="308"/>
      <c r="AP149" s="308"/>
      <c r="AQ149" s="308"/>
      <c r="AR149" s="308"/>
      <c r="AS149" s="308"/>
      <c r="AT149" s="308"/>
      <c r="AU149" s="308"/>
      <c r="AV149" s="308"/>
      <c r="AW149" s="308"/>
      <c r="AX149" s="308"/>
      <c r="AY149" s="308"/>
      <c r="AZ149" s="308"/>
      <c r="BA149" s="308"/>
      <c r="BB149" s="308"/>
      <c r="BC149" s="308"/>
      <c r="BD149" s="308"/>
      <c r="BE149" s="308"/>
      <c r="BF149" s="308"/>
      <c r="BG149" s="308"/>
      <c r="BH149" s="308"/>
      <c r="BI149" s="308"/>
      <c r="BJ149" s="308"/>
      <c r="BK149" s="308"/>
      <c r="BL149" s="308"/>
      <c r="BM149" s="308"/>
      <c r="BN149" s="308"/>
      <c r="BO149" s="308"/>
      <c r="BP149" s="308"/>
      <c r="BQ149" s="308"/>
      <c r="BR149" s="308"/>
      <c r="BS149" s="308"/>
      <c r="BT149" s="308"/>
      <c r="BU149" s="308"/>
      <c r="BV149" s="308"/>
      <c r="BW149" s="308"/>
      <c r="BX149" s="308"/>
      <c r="BY149" s="308"/>
      <c r="BZ149" s="308"/>
      <c r="CA149" s="308"/>
      <c r="CB149" s="308"/>
      <c r="CC149" s="308"/>
      <c r="CD149" s="308"/>
      <c r="CE149" s="308"/>
      <c r="CF149" s="308"/>
      <c r="CG149" s="308"/>
      <c r="CH149" s="308"/>
      <c r="CI149" s="308"/>
      <c r="CJ149" s="308"/>
      <c r="CK149" s="308"/>
      <c r="CL149" s="308"/>
      <c r="CM149" s="308"/>
      <c r="CN149" s="308"/>
      <c r="CO149" s="308"/>
      <c r="CP149" s="308"/>
      <c r="CQ149" s="308"/>
      <c r="CR149" s="308"/>
      <c r="CS149" s="308"/>
      <c r="CT149" s="308"/>
      <c r="CU149" s="308"/>
      <c r="CV149" s="308"/>
      <c r="CW149" s="308"/>
      <c r="CX149" s="308"/>
      <c r="CY149" s="308"/>
      <c r="CZ149" s="308"/>
      <c r="DA149" s="308"/>
      <c r="DB149" s="308"/>
      <c r="DC149" s="308"/>
      <c r="DD149" s="308"/>
      <c r="DE149" s="308"/>
      <c r="DF149" s="308"/>
      <c r="DG149" s="308"/>
      <c r="DH149" s="308"/>
      <c r="DI149" s="308"/>
      <c r="DJ149" s="308"/>
      <c r="DK149" s="308"/>
      <c r="DL149" s="308"/>
      <c r="DM149" s="308"/>
      <c r="DN149" s="308"/>
      <c r="DO149" s="308"/>
      <c r="DP149" s="308"/>
      <c r="DQ149" s="308"/>
      <c r="DR149" s="308"/>
      <c r="DS149" s="308"/>
      <c r="DT149" s="308"/>
      <c r="DU149" s="308"/>
      <c r="DV149" s="308"/>
      <c r="DW149" s="308"/>
      <c r="DX149" s="308"/>
      <c r="DY149" s="308"/>
      <c r="DZ149" s="308"/>
      <c r="EA149" s="308"/>
      <c r="EB149" s="308"/>
      <c r="EC149" s="308"/>
      <c r="ED149" s="308"/>
      <c r="EE149" s="308"/>
      <c r="EF149" s="308"/>
      <c r="EG149" s="308"/>
      <c r="EH149" s="308"/>
      <c r="EI149" s="308"/>
      <c r="EJ149" s="308"/>
      <c r="EK149" s="308"/>
      <c r="EL149" s="308"/>
      <c r="EM149" s="308"/>
      <c r="EN149" s="308"/>
      <c r="EO149" s="308"/>
      <c r="EP149" s="308"/>
      <c r="EQ149" s="308"/>
      <c r="ER149" s="308"/>
      <c r="ES149" s="308"/>
      <c r="ET149" s="308"/>
      <c r="EU149" s="308"/>
      <c r="EV149" s="308"/>
      <c r="EW149" s="308"/>
      <c r="EX149" s="308"/>
      <c r="EY149" s="308"/>
      <c r="EZ149" s="308"/>
      <c r="FA149" s="308"/>
      <c r="FB149" s="308"/>
      <c r="FC149" s="308"/>
      <c r="FD149" s="308"/>
      <c r="FE149" s="308"/>
      <c r="FF149" s="308"/>
      <c r="FG149" s="308"/>
      <c r="FH149" s="308"/>
      <c r="FI149" s="308"/>
      <c r="FJ149" s="308"/>
      <c r="FK149" s="308"/>
      <c r="FL149" s="308"/>
      <c r="FM149" s="308"/>
      <c r="FN149" s="308"/>
      <c r="FO149" s="308"/>
      <c r="FP149" s="308"/>
      <c r="FQ149" s="308"/>
      <c r="FR149" s="308"/>
      <c r="FS149" s="308"/>
      <c r="FT149" s="308"/>
      <c r="FU149" s="308"/>
      <c r="FV149" s="308"/>
      <c r="FW149" s="308"/>
      <c r="FX149" s="308"/>
      <c r="FY149" s="308"/>
      <c r="FZ149" s="308"/>
      <c r="GA149" s="308"/>
      <c r="GB149" s="308"/>
      <c r="GC149" s="308"/>
      <c r="GD149" s="308"/>
      <c r="GE149" s="308"/>
      <c r="GF149" s="308"/>
      <c r="GG149" s="308"/>
    </row>
    <row r="150" spans="1:189" s="392" customFormat="1" ht="45">
      <c r="A150" s="397">
        <v>1</v>
      </c>
      <c r="B150" s="398" t="s">
        <v>672</v>
      </c>
      <c r="C150" s="399" t="s">
        <v>179</v>
      </c>
      <c r="D150" s="402" t="s">
        <v>673</v>
      </c>
      <c r="E150" s="344">
        <v>70145</v>
      </c>
      <c r="F150" s="368"/>
      <c r="G150" s="368">
        <v>24000</v>
      </c>
      <c r="H150" s="390"/>
      <c r="I150" s="344">
        <v>5600</v>
      </c>
      <c r="J150" s="368"/>
      <c r="K150" s="344"/>
      <c r="L150" s="390"/>
      <c r="M150" s="356">
        <v>36331.477500000001</v>
      </c>
      <c r="N150" s="368"/>
      <c r="O150" s="356">
        <f>12132-2458.5225</f>
        <v>9673.4775000000009</v>
      </c>
      <c r="P150" s="390"/>
      <c r="Q150" s="344">
        <v>11595.522499999999</v>
      </c>
      <c r="R150" s="344"/>
      <c r="S150" s="344">
        <v>11595.522499999999</v>
      </c>
      <c r="T150" s="390"/>
      <c r="U150" s="390"/>
      <c r="V150" s="390"/>
      <c r="W150" s="390"/>
      <c r="X150" s="391"/>
      <c r="Y150" s="308"/>
      <c r="Z150" s="308"/>
      <c r="AA150" s="308"/>
      <c r="AB150" s="308"/>
      <c r="AC150" s="308"/>
      <c r="AD150" s="308"/>
      <c r="AE150" s="308"/>
      <c r="AF150" s="308"/>
      <c r="AG150" s="308"/>
      <c r="AH150" s="308"/>
      <c r="AI150" s="308"/>
      <c r="AJ150" s="308"/>
      <c r="AK150" s="308"/>
      <c r="AL150" s="308"/>
      <c r="AM150" s="308"/>
      <c r="AN150" s="308"/>
      <c r="AO150" s="308"/>
      <c r="AP150" s="308"/>
      <c r="AQ150" s="308"/>
      <c r="AR150" s="308"/>
      <c r="AS150" s="308"/>
      <c r="AT150" s="308"/>
      <c r="AU150" s="308"/>
      <c r="AV150" s="308"/>
      <c r="AW150" s="308"/>
      <c r="AX150" s="308"/>
      <c r="AY150" s="308"/>
      <c r="AZ150" s="308"/>
      <c r="BA150" s="308"/>
      <c r="BB150" s="308"/>
      <c r="BC150" s="308"/>
      <c r="BD150" s="308"/>
      <c r="BE150" s="308"/>
      <c r="BF150" s="308"/>
      <c r="BG150" s="308"/>
      <c r="BH150" s="308"/>
      <c r="BI150" s="308"/>
      <c r="BJ150" s="308"/>
      <c r="BK150" s="308"/>
      <c r="BL150" s="308"/>
      <c r="BM150" s="308"/>
      <c r="BN150" s="308"/>
      <c r="BO150" s="308"/>
      <c r="BP150" s="308"/>
      <c r="BQ150" s="308"/>
      <c r="BR150" s="308"/>
      <c r="BS150" s="308"/>
      <c r="BT150" s="308"/>
      <c r="BU150" s="308"/>
      <c r="BV150" s="308"/>
      <c r="BW150" s="308"/>
      <c r="BX150" s="308"/>
      <c r="BY150" s="308"/>
      <c r="BZ150" s="308"/>
      <c r="CA150" s="308"/>
      <c r="CB150" s="308"/>
      <c r="CC150" s="308"/>
      <c r="CD150" s="308"/>
      <c r="CE150" s="308"/>
      <c r="CF150" s="308"/>
      <c r="CG150" s="308"/>
      <c r="CH150" s="308"/>
      <c r="CI150" s="308"/>
      <c r="CJ150" s="308"/>
      <c r="CK150" s="308"/>
      <c r="CL150" s="308"/>
      <c r="CM150" s="308"/>
      <c r="CN150" s="308"/>
      <c r="CO150" s="308"/>
      <c r="CP150" s="308"/>
      <c r="CQ150" s="308"/>
      <c r="CR150" s="308"/>
      <c r="CS150" s="308"/>
      <c r="CT150" s="308"/>
      <c r="CU150" s="308"/>
      <c r="CV150" s="308"/>
      <c r="CW150" s="308"/>
      <c r="CX150" s="308"/>
      <c r="CY150" s="308"/>
      <c r="CZ150" s="308"/>
      <c r="DA150" s="308"/>
      <c r="DB150" s="308"/>
      <c r="DC150" s="308"/>
      <c r="DD150" s="308"/>
      <c r="DE150" s="308"/>
      <c r="DF150" s="308"/>
      <c r="DG150" s="308"/>
      <c r="DH150" s="308"/>
      <c r="DI150" s="308"/>
      <c r="DJ150" s="308"/>
      <c r="DK150" s="308"/>
      <c r="DL150" s="308"/>
      <c r="DM150" s="308"/>
      <c r="DN150" s="308"/>
      <c r="DO150" s="308"/>
      <c r="DP150" s="308"/>
      <c r="DQ150" s="308"/>
      <c r="DR150" s="308"/>
      <c r="DS150" s="308"/>
      <c r="DT150" s="308"/>
      <c r="DU150" s="308"/>
      <c r="DV150" s="308"/>
      <c r="DW150" s="308"/>
      <c r="DX150" s="308"/>
      <c r="DY150" s="308"/>
      <c r="DZ150" s="308"/>
      <c r="EA150" s="308"/>
      <c r="EB150" s="308"/>
      <c r="EC150" s="308"/>
      <c r="ED150" s="308"/>
      <c r="EE150" s="308"/>
      <c r="EF150" s="308"/>
      <c r="EG150" s="308"/>
      <c r="EH150" s="308"/>
      <c r="EI150" s="308"/>
      <c r="EJ150" s="308"/>
      <c r="EK150" s="308"/>
      <c r="EL150" s="308"/>
      <c r="EM150" s="308"/>
      <c r="EN150" s="308"/>
      <c r="EO150" s="308"/>
      <c r="EP150" s="308"/>
      <c r="EQ150" s="308"/>
      <c r="ER150" s="308"/>
      <c r="ES150" s="308"/>
      <c r="ET150" s="308"/>
      <c r="EU150" s="308"/>
      <c r="EV150" s="308"/>
      <c r="EW150" s="308"/>
      <c r="EX150" s="308"/>
      <c r="EY150" s="308"/>
      <c r="EZ150" s="308"/>
      <c r="FA150" s="308"/>
      <c r="FB150" s="308"/>
      <c r="FC150" s="308"/>
      <c r="FD150" s="308"/>
      <c r="FE150" s="308"/>
      <c r="FF150" s="308"/>
      <c r="FG150" s="308"/>
      <c r="FH150" s="308"/>
      <c r="FI150" s="308"/>
      <c r="FJ150" s="308"/>
      <c r="FK150" s="308"/>
      <c r="FL150" s="308"/>
      <c r="FM150" s="308"/>
      <c r="FN150" s="308"/>
      <c r="FO150" s="308"/>
      <c r="FP150" s="308"/>
      <c r="FQ150" s="308"/>
      <c r="FR150" s="308"/>
      <c r="FS150" s="308"/>
      <c r="FT150" s="308"/>
      <c r="FU150" s="308"/>
      <c r="FV150" s="308"/>
      <c r="FW150" s="308"/>
      <c r="FX150" s="308"/>
      <c r="FY150" s="308"/>
      <c r="FZ150" s="308"/>
      <c r="GA150" s="308"/>
      <c r="GB150" s="308"/>
      <c r="GC150" s="308"/>
      <c r="GD150" s="308"/>
      <c r="GE150" s="308"/>
      <c r="GF150" s="308"/>
      <c r="GG150" s="308"/>
    </row>
    <row r="151" spans="1:189" s="392" customFormat="1">
      <c r="A151" s="393">
        <v>-2</v>
      </c>
      <c r="B151" s="324" t="s">
        <v>559</v>
      </c>
      <c r="C151" s="394"/>
      <c r="D151" s="402"/>
      <c r="E151" s="344">
        <v>249000</v>
      </c>
      <c r="F151" s="368"/>
      <c r="G151" s="368">
        <v>249000</v>
      </c>
      <c r="H151" s="390"/>
      <c r="I151" s="344">
        <v>0</v>
      </c>
      <c r="J151" s="368"/>
      <c r="K151" s="344">
        <v>0</v>
      </c>
      <c r="L151" s="390"/>
      <c r="M151" s="352">
        <f t="shared" ref="M151:M152" si="57">+M152</f>
        <v>0</v>
      </c>
      <c r="N151" s="368"/>
      <c r="O151" s="352">
        <f>+O152</f>
        <v>0</v>
      </c>
      <c r="P151" s="390"/>
      <c r="Q151" s="344">
        <v>3000</v>
      </c>
      <c r="R151" s="344"/>
      <c r="S151" s="344">
        <v>3000</v>
      </c>
      <c r="T151" s="390"/>
      <c r="U151" s="390"/>
      <c r="V151" s="390"/>
      <c r="W151" s="390"/>
      <c r="X151" s="391"/>
      <c r="Y151" s="308"/>
      <c r="Z151" s="308"/>
      <c r="AA151" s="308"/>
      <c r="AB151" s="308"/>
      <c r="AC151" s="308"/>
      <c r="AD151" s="308"/>
      <c r="AE151" s="308"/>
      <c r="AF151" s="308"/>
      <c r="AG151" s="308"/>
      <c r="AH151" s="308"/>
      <c r="AI151" s="308"/>
      <c r="AJ151" s="308"/>
      <c r="AK151" s="308"/>
      <c r="AL151" s="308"/>
      <c r="AM151" s="308"/>
      <c r="AN151" s="308"/>
      <c r="AO151" s="308"/>
      <c r="AP151" s="308"/>
      <c r="AQ151" s="308"/>
      <c r="AR151" s="308"/>
      <c r="AS151" s="308"/>
      <c r="AT151" s="308"/>
      <c r="AU151" s="308"/>
      <c r="AV151" s="308"/>
      <c r="AW151" s="308"/>
      <c r="AX151" s="308"/>
      <c r="AY151" s="308"/>
      <c r="AZ151" s="308"/>
      <c r="BA151" s="308"/>
      <c r="BB151" s="308"/>
      <c r="BC151" s="308"/>
      <c r="BD151" s="308"/>
      <c r="BE151" s="308"/>
      <c r="BF151" s="308"/>
      <c r="BG151" s="308"/>
      <c r="BH151" s="308"/>
      <c r="BI151" s="308"/>
      <c r="BJ151" s="308"/>
      <c r="BK151" s="308"/>
      <c r="BL151" s="308"/>
      <c r="BM151" s="308"/>
      <c r="BN151" s="308"/>
      <c r="BO151" s="308"/>
      <c r="BP151" s="308"/>
      <c r="BQ151" s="308"/>
      <c r="BR151" s="308"/>
      <c r="BS151" s="308"/>
      <c r="BT151" s="308"/>
      <c r="BU151" s="308"/>
      <c r="BV151" s="308"/>
      <c r="BW151" s="308"/>
      <c r="BX151" s="308"/>
      <c r="BY151" s="308"/>
      <c r="BZ151" s="308"/>
      <c r="CA151" s="308"/>
      <c r="CB151" s="308"/>
      <c r="CC151" s="308"/>
      <c r="CD151" s="308"/>
      <c r="CE151" s="308"/>
      <c r="CF151" s="308"/>
      <c r="CG151" s="308"/>
      <c r="CH151" s="308"/>
      <c r="CI151" s="308"/>
      <c r="CJ151" s="308"/>
      <c r="CK151" s="308"/>
      <c r="CL151" s="308"/>
      <c r="CM151" s="308"/>
      <c r="CN151" s="308"/>
      <c r="CO151" s="308"/>
      <c r="CP151" s="308"/>
      <c r="CQ151" s="308"/>
      <c r="CR151" s="308"/>
      <c r="CS151" s="308"/>
      <c r="CT151" s="308"/>
      <c r="CU151" s="308"/>
      <c r="CV151" s="308"/>
      <c r="CW151" s="308"/>
      <c r="CX151" s="308"/>
      <c r="CY151" s="308"/>
      <c r="CZ151" s="308"/>
      <c r="DA151" s="308"/>
      <c r="DB151" s="308"/>
      <c r="DC151" s="308"/>
      <c r="DD151" s="308"/>
      <c r="DE151" s="308"/>
      <c r="DF151" s="308"/>
      <c r="DG151" s="308"/>
      <c r="DH151" s="308"/>
      <c r="DI151" s="308"/>
      <c r="DJ151" s="308"/>
      <c r="DK151" s="308"/>
      <c r="DL151" s="308"/>
      <c r="DM151" s="308"/>
      <c r="DN151" s="308"/>
      <c r="DO151" s="308"/>
      <c r="DP151" s="308"/>
      <c r="DQ151" s="308"/>
      <c r="DR151" s="308"/>
      <c r="DS151" s="308"/>
      <c r="DT151" s="308"/>
      <c r="DU151" s="308"/>
      <c r="DV151" s="308"/>
      <c r="DW151" s="308"/>
      <c r="DX151" s="308"/>
      <c r="DY151" s="308"/>
      <c r="DZ151" s="308"/>
      <c r="EA151" s="308"/>
      <c r="EB151" s="308"/>
      <c r="EC151" s="308"/>
      <c r="ED151" s="308"/>
      <c r="EE151" s="308"/>
      <c r="EF151" s="308"/>
      <c r="EG151" s="308"/>
      <c r="EH151" s="308"/>
      <c r="EI151" s="308"/>
      <c r="EJ151" s="308"/>
      <c r="EK151" s="308"/>
      <c r="EL151" s="308"/>
      <c r="EM151" s="308"/>
      <c r="EN151" s="308"/>
      <c r="EO151" s="308"/>
      <c r="EP151" s="308"/>
      <c r="EQ151" s="308"/>
      <c r="ER151" s="308"/>
      <c r="ES151" s="308"/>
      <c r="ET151" s="308"/>
      <c r="EU151" s="308"/>
      <c r="EV151" s="308"/>
      <c r="EW151" s="308"/>
      <c r="EX151" s="308"/>
      <c r="EY151" s="308"/>
      <c r="EZ151" s="308"/>
      <c r="FA151" s="308"/>
      <c r="FB151" s="308"/>
      <c r="FC151" s="308"/>
      <c r="FD151" s="308"/>
      <c r="FE151" s="308"/>
      <c r="FF151" s="308"/>
      <c r="FG151" s="308"/>
      <c r="FH151" s="308"/>
      <c r="FI151" s="308"/>
      <c r="FJ151" s="308"/>
      <c r="FK151" s="308"/>
      <c r="FL151" s="308"/>
      <c r="FM151" s="308"/>
      <c r="FN151" s="308"/>
      <c r="FO151" s="308"/>
      <c r="FP151" s="308"/>
      <c r="FQ151" s="308"/>
      <c r="FR151" s="308"/>
      <c r="FS151" s="308"/>
      <c r="FT151" s="308"/>
      <c r="FU151" s="308"/>
      <c r="FV151" s="308"/>
      <c r="FW151" s="308"/>
      <c r="FX151" s="308"/>
      <c r="FY151" s="308"/>
      <c r="FZ151" s="308"/>
      <c r="GA151" s="308"/>
      <c r="GB151" s="308"/>
      <c r="GC151" s="308"/>
      <c r="GD151" s="308"/>
      <c r="GE151" s="308"/>
      <c r="GF151" s="308"/>
      <c r="GG151" s="308"/>
    </row>
    <row r="152" spans="1:189" s="392" customFormat="1">
      <c r="A152" s="387" t="s">
        <v>510</v>
      </c>
      <c r="B152" s="396" t="s">
        <v>522</v>
      </c>
      <c r="C152" s="394"/>
      <c r="D152" s="402"/>
      <c r="E152" s="344">
        <v>249000</v>
      </c>
      <c r="F152" s="368"/>
      <c r="G152" s="368">
        <v>249000</v>
      </c>
      <c r="H152" s="390"/>
      <c r="I152" s="344">
        <v>0</v>
      </c>
      <c r="J152" s="368"/>
      <c r="K152" s="344">
        <v>0</v>
      </c>
      <c r="L152" s="390"/>
      <c r="M152" s="352">
        <f t="shared" si="57"/>
        <v>0</v>
      </c>
      <c r="N152" s="368"/>
      <c r="O152" s="352">
        <f>+O153</f>
        <v>0</v>
      </c>
      <c r="P152" s="390"/>
      <c r="Q152" s="344">
        <v>3000</v>
      </c>
      <c r="R152" s="344"/>
      <c r="S152" s="344">
        <v>3000</v>
      </c>
      <c r="T152" s="390"/>
      <c r="U152" s="390"/>
      <c r="V152" s="390"/>
      <c r="W152" s="390"/>
      <c r="X152" s="391"/>
      <c r="Y152" s="308"/>
      <c r="Z152" s="308"/>
      <c r="AA152" s="308"/>
      <c r="AB152" s="308"/>
      <c r="AC152" s="308"/>
      <c r="AD152" s="308"/>
      <c r="AE152" s="308"/>
      <c r="AF152" s="308"/>
      <c r="AG152" s="308"/>
      <c r="AH152" s="308"/>
      <c r="AI152" s="308"/>
      <c r="AJ152" s="308"/>
      <c r="AK152" s="308"/>
      <c r="AL152" s="308"/>
      <c r="AM152" s="308"/>
      <c r="AN152" s="308"/>
      <c r="AO152" s="308"/>
      <c r="AP152" s="308"/>
      <c r="AQ152" s="308"/>
      <c r="AR152" s="308"/>
      <c r="AS152" s="308"/>
      <c r="AT152" s="308"/>
      <c r="AU152" s="308"/>
      <c r="AV152" s="308"/>
      <c r="AW152" s="308"/>
      <c r="AX152" s="308"/>
      <c r="AY152" s="308"/>
      <c r="AZ152" s="308"/>
      <c r="BA152" s="308"/>
      <c r="BB152" s="308"/>
      <c r="BC152" s="308"/>
      <c r="BD152" s="308"/>
      <c r="BE152" s="308"/>
      <c r="BF152" s="308"/>
      <c r="BG152" s="308"/>
      <c r="BH152" s="308"/>
      <c r="BI152" s="308"/>
      <c r="BJ152" s="308"/>
      <c r="BK152" s="308"/>
      <c r="BL152" s="308"/>
      <c r="BM152" s="308"/>
      <c r="BN152" s="308"/>
      <c r="BO152" s="308"/>
      <c r="BP152" s="308"/>
      <c r="BQ152" s="308"/>
      <c r="BR152" s="308"/>
      <c r="BS152" s="308"/>
      <c r="BT152" s="308"/>
      <c r="BU152" s="308"/>
      <c r="BV152" s="308"/>
      <c r="BW152" s="308"/>
      <c r="BX152" s="308"/>
      <c r="BY152" s="308"/>
      <c r="BZ152" s="308"/>
      <c r="CA152" s="308"/>
      <c r="CB152" s="308"/>
      <c r="CC152" s="308"/>
      <c r="CD152" s="308"/>
      <c r="CE152" s="308"/>
      <c r="CF152" s="308"/>
      <c r="CG152" s="308"/>
      <c r="CH152" s="308"/>
      <c r="CI152" s="308"/>
      <c r="CJ152" s="308"/>
      <c r="CK152" s="308"/>
      <c r="CL152" s="308"/>
      <c r="CM152" s="308"/>
      <c r="CN152" s="308"/>
      <c r="CO152" s="308"/>
      <c r="CP152" s="308"/>
      <c r="CQ152" s="308"/>
      <c r="CR152" s="308"/>
      <c r="CS152" s="308"/>
      <c r="CT152" s="308"/>
      <c r="CU152" s="308"/>
      <c r="CV152" s="308"/>
      <c r="CW152" s="308"/>
      <c r="CX152" s="308"/>
      <c r="CY152" s="308"/>
      <c r="CZ152" s="308"/>
      <c r="DA152" s="308"/>
      <c r="DB152" s="308"/>
      <c r="DC152" s="308"/>
      <c r="DD152" s="308"/>
      <c r="DE152" s="308"/>
      <c r="DF152" s="308"/>
      <c r="DG152" s="308"/>
      <c r="DH152" s="308"/>
      <c r="DI152" s="308"/>
      <c r="DJ152" s="308"/>
      <c r="DK152" s="308"/>
      <c r="DL152" s="308"/>
      <c r="DM152" s="308"/>
      <c r="DN152" s="308"/>
      <c r="DO152" s="308"/>
      <c r="DP152" s="308"/>
      <c r="DQ152" s="308"/>
      <c r="DR152" s="308"/>
      <c r="DS152" s="308"/>
      <c r="DT152" s="308"/>
      <c r="DU152" s="308"/>
      <c r="DV152" s="308"/>
      <c r="DW152" s="308"/>
      <c r="DX152" s="308"/>
      <c r="DY152" s="308"/>
      <c r="DZ152" s="308"/>
      <c r="EA152" s="308"/>
      <c r="EB152" s="308"/>
      <c r="EC152" s="308"/>
      <c r="ED152" s="308"/>
      <c r="EE152" s="308"/>
      <c r="EF152" s="308"/>
      <c r="EG152" s="308"/>
      <c r="EH152" s="308"/>
      <c r="EI152" s="308"/>
      <c r="EJ152" s="308"/>
      <c r="EK152" s="308"/>
      <c r="EL152" s="308"/>
      <c r="EM152" s="308"/>
      <c r="EN152" s="308"/>
      <c r="EO152" s="308"/>
      <c r="EP152" s="308"/>
      <c r="EQ152" s="308"/>
      <c r="ER152" s="308"/>
      <c r="ES152" s="308"/>
      <c r="ET152" s="308"/>
      <c r="EU152" s="308"/>
      <c r="EV152" s="308"/>
      <c r="EW152" s="308"/>
      <c r="EX152" s="308"/>
      <c r="EY152" s="308"/>
      <c r="EZ152" s="308"/>
      <c r="FA152" s="308"/>
      <c r="FB152" s="308"/>
      <c r="FC152" s="308"/>
      <c r="FD152" s="308"/>
      <c r="FE152" s="308"/>
      <c r="FF152" s="308"/>
      <c r="FG152" s="308"/>
      <c r="FH152" s="308"/>
      <c r="FI152" s="308"/>
      <c r="FJ152" s="308"/>
      <c r="FK152" s="308"/>
      <c r="FL152" s="308"/>
      <c r="FM152" s="308"/>
      <c r="FN152" s="308"/>
      <c r="FO152" s="308"/>
      <c r="FP152" s="308"/>
      <c r="FQ152" s="308"/>
      <c r="FR152" s="308"/>
      <c r="FS152" s="308"/>
      <c r="FT152" s="308"/>
      <c r="FU152" s="308"/>
      <c r="FV152" s="308"/>
      <c r="FW152" s="308"/>
      <c r="FX152" s="308"/>
      <c r="FY152" s="308"/>
      <c r="FZ152" s="308"/>
      <c r="GA152" s="308"/>
      <c r="GB152" s="308"/>
      <c r="GC152" s="308"/>
      <c r="GD152" s="308"/>
      <c r="GE152" s="308"/>
      <c r="GF152" s="308"/>
      <c r="GG152" s="308"/>
    </row>
    <row r="153" spans="1:189" s="392" customFormat="1" ht="45">
      <c r="A153" s="397">
        <v>1</v>
      </c>
      <c r="B153" s="398" t="s">
        <v>674</v>
      </c>
      <c r="C153" s="399" t="s">
        <v>179</v>
      </c>
      <c r="D153" s="414"/>
      <c r="E153" s="322">
        <v>249000</v>
      </c>
      <c r="F153" s="368"/>
      <c r="G153" s="368">
        <v>249000</v>
      </c>
      <c r="H153" s="390"/>
      <c r="I153" s="322"/>
      <c r="J153" s="368"/>
      <c r="K153" s="322"/>
      <c r="L153" s="390"/>
      <c r="M153" s="356"/>
      <c r="N153" s="368"/>
      <c r="O153" s="356"/>
      <c r="P153" s="390"/>
      <c r="Q153" s="322">
        <v>3000</v>
      </c>
      <c r="R153" s="322"/>
      <c r="S153" s="322">
        <v>3000</v>
      </c>
      <c r="T153" s="390"/>
      <c r="U153" s="390"/>
      <c r="V153" s="390"/>
      <c r="W153" s="390"/>
      <c r="X153" s="391"/>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8"/>
      <c r="AY153" s="308"/>
      <c r="AZ153" s="308"/>
      <c r="BA153" s="308"/>
      <c r="BB153" s="308"/>
      <c r="BC153" s="308"/>
      <c r="BD153" s="308"/>
      <c r="BE153" s="308"/>
      <c r="BF153" s="308"/>
      <c r="BG153" s="308"/>
      <c r="BH153" s="308"/>
      <c r="BI153" s="308"/>
      <c r="BJ153" s="308"/>
      <c r="BK153" s="308"/>
      <c r="BL153" s="308"/>
      <c r="BM153" s="308"/>
      <c r="BN153" s="308"/>
      <c r="BO153" s="308"/>
      <c r="BP153" s="308"/>
      <c r="BQ153" s="308"/>
      <c r="BR153" s="308"/>
      <c r="BS153" s="308"/>
      <c r="BT153" s="308"/>
      <c r="BU153" s="308"/>
      <c r="BV153" s="308"/>
      <c r="BW153" s="308"/>
      <c r="BX153" s="308"/>
      <c r="BY153" s="308"/>
      <c r="BZ153" s="308"/>
      <c r="CA153" s="308"/>
      <c r="CB153" s="308"/>
      <c r="CC153" s="308"/>
      <c r="CD153" s="308"/>
      <c r="CE153" s="308"/>
      <c r="CF153" s="308"/>
      <c r="CG153" s="308"/>
      <c r="CH153" s="308"/>
      <c r="CI153" s="308"/>
      <c r="CJ153" s="308"/>
      <c r="CK153" s="308"/>
      <c r="CL153" s="308"/>
      <c r="CM153" s="308"/>
      <c r="CN153" s="308"/>
      <c r="CO153" s="308"/>
      <c r="CP153" s="308"/>
      <c r="CQ153" s="308"/>
      <c r="CR153" s="308"/>
      <c r="CS153" s="308"/>
      <c r="CT153" s="308"/>
      <c r="CU153" s="308"/>
      <c r="CV153" s="308"/>
      <c r="CW153" s="308"/>
      <c r="CX153" s="308"/>
      <c r="CY153" s="308"/>
      <c r="CZ153" s="308"/>
      <c r="DA153" s="308"/>
      <c r="DB153" s="308"/>
      <c r="DC153" s="308"/>
      <c r="DD153" s="308"/>
      <c r="DE153" s="308"/>
      <c r="DF153" s="308"/>
      <c r="DG153" s="308"/>
      <c r="DH153" s="308"/>
      <c r="DI153" s="308"/>
      <c r="DJ153" s="308"/>
      <c r="DK153" s="308"/>
      <c r="DL153" s="308"/>
      <c r="DM153" s="308"/>
      <c r="DN153" s="308"/>
      <c r="DO153" s="308"/>
      <c r="DP153" s="308"/>
      <c r="DQ153" s="308"/>
      <c r="DR153" s="308"/>
      <c r="DS153" s="308"/>
      <c r="DT153" s="308"/>
      <c r="DU153" s="308"/>
      <c r="DV153" s="308"/>
      <c r="DW153" s="308"/>
      <c r="DX153" s="308"/>
      <c r="DY153" s="308"/>
      <c r="DZ153" s="308"/>
      <c r="EA153" s="308"/>
      <c r="EB153" s="308"/>
      <c r="EC153" s="308"/>
      <c r="ED153" s="308"/>
      <c r="EE153" s="308"/>
      <c r="EF153" s="308"/>
      <c r="EG153" s="308"/>
      <c r="EH153" s="308"/>
      <c r="EI153" s="308"/>
      <c r="EJ153" s="308"/>
      <c r="EK153" s="308"/>
      <c r="EL153" s="308"/>
      <c r="EM153" s="308"/>
      <c r="EN153" s="308"/>
      <c r="EO153" s="308"/>
      <c r="EP153" s="308"/>
      <c r="EQ153" s="308"/>
      <c r="ER153" s="308"/>
      <c r="ES153" s="308"/>
      <c r="ET153" s="308"/>
      <c r="EU153" s="308"/>
      <c r="EV153" s="308"/>
      <c r="EW153" s="308"/>
      <c r="EX153" s="308"/>
      <c r="EY153" s="308"/>
      <c r="EZ153" s="308"/>
      <c r="FA153" s="308"/>
      <c r="FB153" s="308"/>
      <c r="FC153" s="308"/>
      <c r="FD153" s="308"/>
      <c r="FE153" s="308"/>
      <c r="FF153" s="308"/>
      <c r="FG153" s="308"/>
      <c r="FH153" s="308"/>
      <c r="FI153" s="308"/>
      <c r="FJ153" s="308"/>
      <c r="FK153" s="308"/>
      <c r="FL153" s="308"/>
      <c r="FM153" s="308"/>
      <c r="FN153" s="308"/>
      <c r="FO153" s="308"/>
      <c r="FP153" s="308"/>
      <c r="FQ153" s="308"/>
      <c r="FR153" s="308"/>
      <c r="FS153" s="308"/>
      <c r="FT153" s="308"/>
      <c r="FU153" s="308"/>
      <c r="FV153" s="308"/>
      <c r="FW153" s="308"/>
      <c r="FX153" s="308"/>
      <c r="FY153" s="308"/>
      <c r="FZ153" s="308"/>
      <c r="GA153" s="308"/>
      <c r="GB153" s="308"/>
      <c r="GC153" s="308"/>
      <c r="GD153" s="308"/>
      <c r="GE153" s="308"/>
      <c r="GF153" s="308"/>
      <c r="GG153" s="308"/>
    </row>
    <row r="154" spans="1:189" s="392" customFormat="1">
      <c r="A154" s="387" t="s">
        <v>34</v>
      </c>
      <c r="B154" s="324" t="s">
        <v>675</v>
      </c>
      <c r="C154" s="325"/>
      <c r="D154" s="422"/>
      <c r="E154" s="322">
        <v>16874.828000000001</v>
      </c>
      <c r="F154" s="368"/>
      <c r="G154" s="368">
        <v>16874.828000000001</v>
      </c>
      <c r="H154" s="390"/>
      <c r="I154" s="322">
        <v>16874</v>
      </c>
      <c r="J154" s="368"/>
      <c r="K154" s="322">
        <v>16874</v>
      </c>
      <c r="L154" s="390"/>
      <c r="M154" s="352">
        <f t="shared" ref="M154:M155" si="58">+M155</f>
        <v>16874</v>
      </c>
      <c r="N154" s="368"/>
      <c r="O154" s="352">
        <f>+O155</f>
        <v>16874</v>
      </c>
      <c r="P154" s="390"/>
      <c r="Q154" s="322">
        <v>0</v>
      </c>
      <c r="R154" s="322"/>
      <c r="S154" s="322">
        <v>0</v>
      </c>
      <c r="T154" s="390"/>
      <c r="U154" s="390"/>
      <c r="V154" s="390"/>
      <c r="W154" s="390"/>
      <c r="X154" s="391"/>
      <c r="Y154" s="308"/>
      <c r="Z154" s="308"/>
      <c r="AA154" s="308"/>
      <c r="AB154" s="308"/>
      <c r="AC154" s="308"/>
      <c r="AD154" s="308"/>
      <c r="AE154" s="308"/>
      <c r="AF154" s="308"/>
      <c r="AG154" s="308"/>
      <c r="AH154" s="308"/>
      <c r="AI154" s="308"/>
      <c r="AJ154" s="308"/>
      <c r="AK154" s="308"/>
      <c r="AL154" s="308"/>
      <c r="AM154" s="308"/>
      <c r="AN154" s="308"/>
      <c r="AO154" s="308"/>
      <c r="AP154" s="308"/>
      <c r="AQ154" s="308"/>
      <c r="AR154" s="308"/>
      <c r="AS154" s="308"/>
      <c r="AT154" s="308"/>
      <c r="AU154" s="308"/>
      <c r="AV154" s="308"/>
      <c r="AW154" s="308"/>
      <c r="AX154" s="308"/>
      <c r="AY154" s="308"/>
      <c r="AZ154" s="308"/>
      <c r="BA154" s="308"/>
      <c r="BB154" s="308"/>
      <c r="BC154" s="308"/>
      <c r="BD154" s="308"/>
      <c r="BE154" s="308"/>
      <c r="BF154" s="308"/>
      <c r="BG154" s="308"/>
      <c r="BH154" s="308"/>
      <c r="BI154" s="308"/>
      <c r="BJ154" s="308"/>
      <c r="BK154" s="308"/>
      <c r="BL154" s="308"/>
      <c r="BM154" s="308"/>
      <c r="BN154" s="308"/>
      <c r="BO154" s="308"/>
      <c r="BP154" s="308"/>
      <c r="BQ154" s="308"/>
      <c r="BR154" s="308"/>
      <c r="BS154" s="308"/>
      <c r="BT154" s="308"/>
      <c r="BU154" s="308"/>
      <c r="BV154" s="308"/>
      <c r="BW154" s="308"/>
      <c r="BX154" s="308"/>
      <c r="BY154" s="308"/>
      <c r="BZ154" s="308"/>
      <c r="CA154" s="308"/>
      <c r="CB154" s="308"/>
      <c r="CC154" s="308"/>
      <c r="CD154" s="308"/>
      <c r="CE154" s="308"/>
      <c r="CF154" s="308"/>
      <c r="CG154" s="308"/>
      <c r="CH154" s="308"/>
      <c r="CI154" s="308"/>
      <c r="CJ154" s="308"/>
      <c r="CK154" s="308"/>
      <c r="CL154" s="308"/>
      <c r="CM154" s="308"/>
      <c r="CN154" s="308"/>
      <c r="CO154" s="308"/>
      <c r="CP154" s="308"/>
      <c r="CQ154" s="308"/>
      <c r="CR154" s="308"/>
      <c r="CS154" s="308"/>
      <c r="CT154" s="308"/>
      <c r="CU154" s="308"/>
      <c r="CV154" s="308"/>
      <c r="CW154" s="308"/>
      <c r="CX154" s="308"/>
      <c r="CY154" s="308"/>
      <c r="CZ154" s="308"/>
      <c r="DA154" s="308"/>
      <c r="DB154" s="308"/>
      <c r="DC154" s="308"/>
      <c r="DD154" s="308"/>
      <c r="DE154" s="308"/>
      <c r="DF154" s="308"/>
      <c r="DG154" s="308"/>
      <c r="DH154" s="308"/>
      <c r="DI154" s="308"/>
      <c r="DJ154" s="308"/>
      <c r="DK154" s="308"/>
      <c r="DL154" s="308"/>
      <c r="DM154" s="308"/>
      <c r="DN154" s="308"/>
      <c r="DO154" s="308"/>
      <c r="DP154" s="308"/>
      <c r="DQ154" s="308"/>
      <c r="DR154" s="308"/>
      <c r="DS154" s="308"/>
      <c r="DT154" s="308"/>
      <c r="DU154" s="308"/>
      <c r="DV154" s="308"/>
      <c r="DW154" s="308"/>
      <c r="DX154" s="308"/>
      <c r="DY154" s="308"/>
      <c r="DZ154" s="308"/>
      <c r="EA154" s="308"/>
      <c r="EB154" s="308"/>
      <c r="EC154" s="308"/>
      <c r="ED154" s="308"/>
      <c r="EE154" s="308"/>
      <c r="EF154" s="308"/>
      <c r="EG154" s="308"/>
      <c r="EH154" s="308"/>
      <c r="EI154" s="308"/>
      <c r="EJ154" s="308"/>
      <c r="EK154" s="308"/>
      <c r="EL154" s="308"/>
      <c r="EM154" s="308"/>
      <c r="EN154" s="308"/>
      <c r="EO154" s="308"/>
      <c r="EP154" s="308"/>
      <c r="EQ154" s="308"/>
      <c r="ER154" s="308"/>
      <c r="ES154" s="308"/>
      <c r="ET154" s="308"/>
      <c r="EU154" s="308"/>
      <c r="EV154" s="308"/>
      <c r="EW154" s="308"/>
      <c r="EX154" s="308"/>
      <c r="EY154" s="308"/>
      <c r="EZ154" s="308"/>
      <c r="FA154" s="308"/>
      <c r="FB154" s="308"/>
      <c r="FC154" s="308"/>
      <c r="FD154" s="308"/>
      <c r="FE154" s="308"/>
      <c r="FF154" s="308"/>
      <c r="FG154" s="308"/>
      <c r="FH154" s="308"/>
      <c r="FI154" s="308"/>
      <c r="FJ154" s="308"/>
      <c r="FK154" s="308"/>
      <c r="FL154" s="308"/>
      <c r="FM154" s="308"/>
      <c r="FN154" s="308"/>
      <c r="FO154" s="308"/>
      <c r="FP154" s="308"/>
      <c r="FQ154" s="308"/>
      <c r="FR154" s="308"/>
      <c r="FS154" s="308"/>
      <c r="FT154" s="308"/>
      <c r="FU154" s="308"/>
      <c r="FV154" s="308"/>
      <c r="FW154" s="308"/>
      <c r="FX154" s="308"/>
      <c r="FY154" s="308"/>
      <c r="FZ154" s="308"/>
      <c r="GA154" s="308"/>
      <c r="GB154" s="308"/>
      <c r="GC154" s="308"/>
      <c r="GD154" s="308"/>
      <c r="GE154" s="308"/>
      <c r="GF154" s="308"/>
      <c r="GG154" s="308"/>
    </row>
    <row r="155" spans="1:189" s="392" customFormat="1" ht="28.5">
      <c r="A155" s="393" t="s">
        <v>671</v>
      </c>
      <c r="B155" s="324" t="s">
        <v>562</v>
      </c>
      <c r="C155" s="325"/>
      <c r="D155" s="390"/>
      <c r="E155" s="344">
        <v>16874.828000000001</v>
      </c>
      <c r="F155" s="368"/>
      <c r="G155" s="368">
        <v>16874.828000000001</v>
      </c>
      <c r="H155" s="390"/>
      <c r="I155" s="344">
        <v>16874</v>
      </c>
      <c r="J155" s="368"/>
      <c r="K155" s="344">
        <v>16874</v>
      </c>
      <c r="L155" s="390"/>
      <c r="M155" s="352">
        <f t="shared" si="58"/>
        <v>16874</v>
      </c>
      <c r="N155" s="368"/>
      <c r="O155" s="352">
        <f>+O156</f>
        <v>16874</v>
      </c>
      <c r="P155" s="390"/>
      <c r="Q155" s="344">
        <v>0</v>
      </c>
      <c r="R155" s="344"/>
      <c r="S155" s="344">
        <v>0</v>
      </c>
      <c r="T155" s="390"/>
      <c r="U155" s="390"/>
      <c r="V155" s="390"/>
      <c r="W155" s="390"/>
      <c r="X155" s="391"/>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8"/>
      <c r="AY155" s="308"/>
      <c r="AZ155" s="308"/>
      <c r="BA155" s="308"/>
      <c r="BB155" s="308"/>
      <c r="BC155" s="308"/>
      <c r="BD155" s="308"/>
      <c r="BE155" s="308"/>
      <c r="BF155" s="308"/>
      <c r="BG155" s="308"/>
      <c r="BH155" s="308"/>
      <c r="BI155" s="308"/>
      <c r="BJ155" s="308"/>
      <c r="BK155" s="308"/>
      <c r="BL155" s="308"/>
      <c r="BM155" s="308"/>
      <c r="BN155" s="308"/>
      <c r="BO155" s="308"/>
      <c r="BP155" s="308"/>
      <c r="BQ155" s="308"/>
      <c r="BR155" s="308"/>
      <c r="BS155" s="308"/>
      <c r="BT155" s="308"/>
      <c r="BU155" s="308"/>
      <c r="BV155" s="308"/>
      <c r="BW155" s="308"/>
      <c r="BX155" s="308"/>
      <c r="BY155" s="308"/>
      <c r="BZ155" s="308"/>
      <c r="CA155" s="308"/>
      <c r="CB155" s="308"/>
      <c r="CC155" s="308"/>
      <c r="CD155" s="308"/>
      <c r="CE155" s="308"/>
      <c r="CF155" s="308"/>
      <c r="CG155" s="308"/>
      <c r="CH155" s="308"/>
      <c r="CI155" s="308"/>
      <c r="CJ155" s="308"/>
      <c r="CK155" s="308"/>
      <c r="CL155" s="308"/>
      <c r="CM155" s="308"/>
      <c r="CN155" s="308"/>
      <c r="CO155" s="308"/>
      <c r="CP155" s="308"/>
      <c r="CQ155" s="308"/>
      <c r="CR155" s="308"/>
      <c r="CS155" s="308"/>
      <c r="CT155" s="308"/>
      <c r="CU155" s="308"/>
      <c r="CV155" s="308"/>
      <c r="CW155" s="308"/>
      <c r="CX155" s="308"/>
      <c r="CY155" s="308"/>
      <c r="CZ155" s="308"/>
      <c r="DA155" s="308"/>
      <c r="DB155" s="308"/>
      <c r="DC155" s="308"/>
      <c r="DD155" s="308"/>
      <c r="DE155" s="308"/>
      <c r="DF155" s="308"/>
      <c r="DG155" s="308"/>
      <c r="DH155" s="308"/>
      <c r="DI155" s="308"/>
      <c r="DJ155" s="308"/>
      <c r="DK155" s="308"/>
      <c r="DL155" s="308"/>
      <c r="DM155" s="308"/>
      <c r="DN155" s="308"/>
      <c r="DO155" s="308"/>
      <c r="DP155" s="308"/>
      <c r="DQ155" s="308"/>
      <c r="DR155" s="308"/>
      <c r="DS155" s="308"/>
      <c r="DT155" s="308"/>
      <c r="DU155" s="308"/>
      <c r="DV155" s="308"/>
      <c r="DW155" s="308"/>
      <c r="DX155" s="308"/>
      <c r="DY155" s="308"/>
      <c r="DZ155" s="308"/>
      <c r="EA155" s="308"/>
      <c r="EB155" s="308"/>
      <c r="EC155" s="308"/>
      <c r="ED155" s="308"/>
      <c r="EE155" s="308"/>
      <c r="EF155" s="308"/>
      <c r="EG155" s="308"/>
      <c r="EH155" s="308"/>
      <c r="EI155" s="308"/>
      <c r="EJ155" s="308"/>
      <c r="EK155" s="308"/>
      <c r="EL155" s="308"/>
      <c r="EM155" s="308"/>
      <c r="EN155" s="308"/>
      <c r="EO155" s="308"/>
      <c r="EP155" s="308"/>
      <c r="EQ155" s="308"/>
      <c r="ER155" s="308"/>
      <c r="ES155" s="308"/>
      <c r="ET155" s="308"/>
      <c r="EU155" s="308"/>
      <c r="EV155" s="308"/>
      <c r="EW155" s="308"/>
      <c r="EX155" s="308"/>
      <c r="EY155" s="308"/>
      <c r="EZ155" s="308"/>
      <c r="FA155" s="308"/>
      <c r="FB155" s="308"/>
      <c r="FC155" s="308"/>
      <c r="FD155" s="308"/>
      <c r="FE155" s="308"/>
      <c r="FF155" s="308"/>
      <c r="FG155" s="308"/>
      <c r="FH155" s="308"/>
      <c r="FI155" s="308"/>
      <c r="FJ155" s="308"/>
      <c r="FK155" s="308"/>
      <c r="FL155" s="308"/>
      <c r="FM155" s="308"/>
      <c r="FN155" s="308"/>
      <c r="FO155" s="308"/>
      <c r="FP155" s="308"/>
      <c r="FQ155" s="308"/>
      <c r="FR155" s="308"/>
      <c r="FS155" s="308"/>
      <c r="FT155" s="308"/>
      <c r="FU155" s="308"/>
      <c r="FV155" s="308"/>
      <c r="FW155" s="308"/>
      <c r="FX155" s="308"/>
      <c r="FY155" s="308"/>
      <c r="FZ155" s="308"/>
      <c r="GA155" s="308"/>
      <c r="GB155" s="308"/>
      <c r="GC155" s="308"/>
      <c r="GD155" s="308"/>
      <c r="GE155" s="308"/>
      <c r="GF155" s="308"/>
      <c r="GG155" s="308"/>
    </row>
    <row r="156" spans="1:189" s="392" customFormat="1" ht="45">
      <c r="A156" s="397">
        <v>1</v>
      </c>
      <c r="B156" s="368" t="s">
        <v>676</v>
      </c>
      <c r="C156" s="401" t="s">
        <v>453</v>
      </c>
      <c r="D156" s="390" t="s">
        <v>677</v>
      </c>
      <c r="E156" s="344">
        <v>16874.828000000001</v>
      </c>
      <c r="F156" s="368"/>
      <c r="G156" s="368">
        <v>16874.828000000001</v>
      </c>
      <c r="H156" s="390"/>
      <c r="I156" s="344">
        <v>16874</v>
      </c>
      <c r="J156" s="368"/>
      <c r="K156" s="344">
        <v>16874</v>
      </c>
      <c r="L156" s="390"/>
      <c r="M156" s="356">
        <f>+O156</f>
        <v>16874</v>
      </c>
      <c r="N156" s="368"/>
      <c r="O156" s="356">
        <v>16874</v>
      </c>
      <c r="P156" s="390"/>
      <c r="Q156" s="344"/>
      <c r="R156" s="344"/>
      <c r="S156" s="344"/>
      <c r="T156" s="390"/>
      <c r="U156" s="390"/>
      <c r="V156" s="390"/>
      <c r="W156" s="390"/>
      <c r="X156" s="391"/>
      <c r="Y156" s="308"/>
      <c r="Z156" s="308"/>
      <c r="AA156" s="308"/>
      <c r="AB156" s="308"/>
      <c r="AC156" s="308"/>
      <c r="AD156" s="308"/>
      <c r="AE156" s="308"/>
      <c r="AF156" s="308"/>
      <c r="AG156" s="308"/>
      <c r="AH156" s="308"/>
      <c r="AI156" s="308"/>
      <c r="AJ156" s="308"/>
      <c r="AK156" s="308"/>
      <c r="AL156" s="308"/>
      <c r="AM156" s="308"/>
      <c r="AN156" s="308"/>
      <c r="AO156" s="308"/>
      <c r="AP156" s="308"/>
      <c r="AQ156" s="308"/>
      <c r="AR156" s="308"/>
      <c r="AS156" s="308"/>
      <c r="AT156" s="308"/>
      <c r="AU156" s="308"/>
      <c r="AV156" s="308"/>
      <c r="AW156" s="308"/>
      <c r="AX156" s="308"/>
      <c r="AY156" s="308"/>
      <c r="AZ156" s="308"/>
      <c r="BA156" s="308"/>
      <c r="BB156" s="308"/>
      <c r="BC156" s="308"/>
      <c r="BD156" s="308"/>
      <c r="BE156" s="308"/>
      <c r="BF156" s="308"/>
      <c r="BG156" s="308"/>
      <c r="BH156" s="308"/>
      <c r="BI156" s="308"/>
      <c r="BJ156" s="308"/>
      <c r="BK156" s="308"/>
      <c r="BL156" s="308"/>
      <c r="BM156" s="308"/>
      <c r="BN156" s="308"/>
      <c r="BO156" s="308"/>
      <c r="BP156" s="308"/>
      <c r="BQ156" s="308"/>
      <c r="BR156" s="308"/>
      <c r="BS156" s="308"/>
      <c r="BT156" s="308"/>
      <c r="BU156" s="308"/>
      <c r="BV156" s="308"/>
      <c r="BW156" s="308"/>
      <c r="BX156" s="308"/>
      <c r="BY156" s="308"/>
      <c r="BZ156" s="308"/>
      <c r="CA156" s="308"/>
      <c r="CB156" s="308"/>
      <c r="CC156" s="308"/>
      <c r="CD156" s="308"/>
      <c r="CE156" s="308"/>
      <c r="CF156" s="308"/>
      <c r="CG156" s="308"/>
      <c r="CH156" s="308"/>
      <c r="CI156" s="308"/>
      <c r="CJ156" s="308"/>
      <c r="CK156" s="308"/>
      <c r="CL156" s="308"/>
      <c r="CM156" s="308"/>
      <c r="CN156" s="308"/>
      <c r="CO156" s="308"/>
      <c r="CP156" s="308"/>
      <c r="CQ156" s="308"/>
      <c r="CR156" s="308"/>
      <c r="CS156" s="308"/>
      <c r="CT156" s="308"/>
      <c r="CU156" s="308"/>
      <c r="CV156" s="308"/>
      <c r="CW156" s="308"/>
      <c r="CX156" s="308"/>
      <c r="CY156" s="308"/>
      <c r="CZ156" s="308"/>
      <c r="DA156" s="308"/>
      <c r="DB156" s="308"/>
      <c r="DC156" s="308"/>
      <c r="DD156" s="308"/>
      <c r="DE156" s="308"/>
      <c r="DF156" s="308"/>
      <c r="DG156" s="308"/>
      <c r="DH156" s="308"/>
      <c r="DI156" s="308"/>
      <c r="DJ156" s="308"/>
      <c r="DK156" s="308"/>
      <c r="DL156" s="308"/>
      <c r="DM156" s="308"/>
      <c r="DN156" s="308"/>
      <c r="DO156" s="308"/>
      <c r="DP156" s="308"/>
      <c r="DQ156" s="308"/>
      <c r="DR156" s="308"/>
      <c r="DS156" s="308"/>
      <c r="DT156" s="308"/>
      <c r="DU156" s="308"/>
      <c r="DV156" s="308"/>
      <c r="DW156" s="308"/>
      <c r="DX156" s="308"/>
      <c r="DY156" s="308"/>
      <c r="DZ156" s="308"/>
      <c r="EA156" s="308"/>
      <c r="EB156" s="308"/>
      <c r="EC156" s="308"/>
      <c r="ED156" s="308"/>
      <c r="EE156" s="308"/>
      <c r="EF156" s="308"/>
      <c r="EG156" s="308"/>
      <c r="EH156" s="308"/>
      <c r="EI156" s="308"/>
      <c r="EJ156" s="308"/>
      <c r="EK156" s="308"/>
      <c r="EL156" s="308"/>
      <c r="EM156" s="308"/>
      <c r="EN156" s="308"/>
      <c r="EO156" s="308"/>
      <c r="EP156" s="308"/>
      <c r="EQ156" s="308"/>
      <c r="ER156" s="308"/>
      <c r="ES156" s="308"/>
      <c r="ET156" s="308"/>
      <c r="EU156" s="308"/>
      <c r="EV156" s="308"/>
      <c r="EW156" s="308"/>
      <c r="EX156" s="308"/>
      <c r="EY156" s="308"/>
      <c r="EZ156" s="308"/>
      <c r="FA156" s="308"/>
      <c r="FB156" s="308"/>
      <c r="FC156" s="308"/>
      <c r="FD156" s="308"/>
      <c r="FE156" s="308"/>
      <c r="FF156" s="308"/>
      <c r="FG156" s="308"/>
      <c r="FH156" s="308"/>
      <c r="FI156" s="308"/>
      <c r="FJ156" s="308"/>
      <c r="FK156" s="308"/>
      <c r="FL156" s="308"/>
      <c r="FM156" s="308"/>
      <c r="FN156" s="308"/>
      <c r="FO156" s="308"/>
      <c r="FP156" s="308"/>
      <c r="FQ156" s="308"/>
      <c r="FR156" s="308"/>
      <c r="FS156" s="308"/>
      <c r="FT156" s="308"/>
      <c r="FU156" s="308"/>
      <c r="FV156" s="308"/>
      <c r="FW156" s="308"/>
      <c r="FX156" s="308"/>
      <c r="FY156" s="308"/>
      <c r="FZ156" s="308"/>
      <c r="GA156" s="308"/>
      <c r="GB156" s="308"/>
      <c r="GC156" s="308"/>
      <c r="GD156" s="308"/>
      <c r="GE156" s="308"/>
      <c r="GF156" s="308"/>
      <c r="GG156" s="308"/>
    </row>
    <row r="157" spans="1:189" s="392" customFormat="1">
      <c r="A157" s="413" t="s">
        <v>35</v>
      </c>
      <c r="B157" s="324" t="s">
        <v>678</v>
      </c>
      <c r="C157" s="325"/>
      <c r="D157" s="390"/>
      <c r="E157" s="344"/>
      <c r="F157" s="368"/>
      <c r="G157" s="368"/>
      <c r="H157" s="390"/>
      <c r="I157" s="344">
        <v>1100000</v>
      </c>
      <c r="J157" s="368"/>
      <c r="K157" s="344">
        <v>3500</v>
      </c>
      <c r="L157" s="390"/>
      <c r="M157" s="352"/>
      <c r="N157" s="368"/>
      <c r="O157" s="352"/>
      <c r="P157" s="390"/>
      <c r="Q157" s="344">
        <v>74530</v>
      </c>
      <c r="R157" s="344"/>
      <c r="S157" s="344">
        <v>74530</v>
      </c>
      <c r="T157" s="390"/>
      <c r="U157" s="390"/>
      <c r="V157" s="390"/>
      <c r="W157" s="390"/>
      <c r="X157" s="391"/>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8"/>
      <c r="AY157" s="308"/>
      <c r="AZ157" s="308"/>
      <c r="BA157" s="308"/>
      <c r="BB157" s="308"/>
      <c r="BC157" s="308"/>
      <c r="BD157" s="308"/>
      <c r="BE157" s="308"/>
      <c r="BF157" s="308"/>
      <c r="BG157" s="308"/>
      <c r="BH157" s="308"/>
      <c r="BI157" s="308"/>
      <c r="BJ157" s="308"/>
      <c r="BK157" s="308"/>
      <c r="BL157" s="308"/>
      <c r="BM157" s="308"/>
      <c r="BN157" s="308"/>
      <c r="BO157" s="308"/>
      <c r="BP157" s="308"/>
      <c r="BQ157" s="308"/>
      <c r="BR157" s="308"/>
      <c r="BS157" s="308"/>
      <c r="BT157" s="308"/>
      <c r="BU157" s="308"/>
      <c r="BV157" s="308"/>
      <c r="BW157" s="308"/>
      <c r="BX157" s="308"/>
      <c r="BY157" s="308"/>
      <c r="BZ157" s="308"/>
      <c r="CA157" s="308"/>
      <c r="CB157" s="308"/>
      <c r="CC157" s="308"/>
      <c r="CD157" s="308"/>
      <c r="CE157" s="308"/>
      <c r="CF157" s="308"/>
      <c r="CG157" s="308"/>
      <c r="CH157" s="308"/>
      <c r="CI157" s="308"/>
      <c r="CJ157" s="308"/>
      <c r="CK157" s="308"/>
      <c r="CL157" s="308"/>
      <c r="CM157" s="308"/>
      <c r="CN157" s="308"/>
      <c r="CO157" s="308"/>
      <c r="CP157" s="308"/>
      <c r="CQ157" s="308"/>
      <c r="CR157" s="308"/>
      <c r="CS157" s="308"/>
      <c r="CT157" s="308"/>
      <c r="CU157" s="308"/>
      <c r="CV157" s="308"/>
      <c r="CW157" s="308"/>
      <c r="CX157" s="308"/>
      <c r="CY157" s="308"/>
      <c r="CZ157" s="308"/>
      <c r="DA157" s="308"/>
      <c r="DB157" s="308"/>
      <c r="DC157" s="308"/>
      <c r="DD157" s="308"/>
      <c r="DE157" s="308"/>
      <c r="DF157" s="308"/>
      <c r="DG157" s="308"/>
      <c r="DH157" s="308"/>
      <c r="DI157" s="308"/>
      <c r="DJ157" s="308"/>
      <c r="DK157" s="308"/>
      <c r="DL157" s="308"/>
      <c r="DM157" s="308"/>
      <c r="DN157" s="308"/>
      <c r="DO157" s="308"/>
      <c r="DP157" s="308"/>
      <c r="DQ157" s="308"/>
      <c r="DR157" s="308"/>
      <c r="DS157" s="308"/>
      <c r="DT157" s="308"/>
      <c r="DU157" s="308"/>
      <c r="DV157" s="308"/>
      <c r="DW157" s="308"/>
      <c r="DX157" s="308"/>
      <c r="DY157" s="308"/>
      <c r="DZ157" s="308"/>
      <c r="EA157" s="308"/>
      <c r="EB157" s="308"/>
      <c r="EC157" s="308"/>
      <c r="ED157" s="308"/>
      <c r="EE157" s="308"/>
      <c r="EF157" s="308"/>
      <c r="EG157" s="308"/>
      <c r="EH157" s="308"/>
      <c r="EI157" s="308"/>
      <c r="EJ157" s="308"/>
      <c r="EK157" s="308"/>
      <c r="EL157" s="308"/>
      <c r="EM157" s="308"/>
      <c r="EN157" s="308"/>
      <c r="EO157" s="308"/>
      <c r="EP157" s="308"/>
      <c r="EQ157" s="308"/>
      <c r="ER157" s="308"/>
      <c r="ES157" s="308"/>
      <c r="ET157" s="308"/>
      <c r="EU157" s="308"/>
      <c r="EV157" s="308"/>
      <c r="EW157" s="308"/>
      <c r="EX157" s="308"/>
      <c r="EY157" s="308"/>
      <c r="EZ157" s="308"/>
      <c r="FA157" s="308"/>
      <c r="FB157" s="308"/>
      <c r="FC157" s="308"/>
      <c r="FD157" s="308"/>
      <c r="FE157" s="308"/>
      <c r="FF157" s="308"/>
      <c r="FG157" s="308"/>
      <c r="FH157" s="308"/>
      <c r="FI157" s="308"/>
      <c r="FJ157" s="308"/>
      <c r="FK157" s="308"/>
      <c r="FL157" s="308"/>
      <c r="FM157" s="308"/>
      <c r="FN157" s="308"/>
      <c r="FO157" s="308"/>
      <c r="FP157" s="308"/>
      <c r="FQ157" s="308"/>
      <c r="FR157" s="308"/>
      <c r="FS157" s="308"/>
      <c r="FT157" s="308"/>
      <c r="FU157" s="308"/>
      <c r="FV157" s="308"/>
      <c r="FW157" s="308"/>
      <c r="FX157" s="308"/>
      <c r="FY157" s="308"/>
      <c r="FZ157" s="308"/>
      <c r="GA157" s="308"/>
      <c r="GB157" s="308"/>
      <c r="GC157" s="308"/>
      <c r="GD157" s="308"/>
      <c r="GE157" s="308"/>
      <c r="GF157" s="308"/>
      <c r="GG157" s="308"/>
    </row>
    <row r="158" spans="1:189" s="462" customFormat="1">
      <c r="A158" s="381" t="s">
        <v>679</v>
      </c>
      <c r="B158" s="456" t="s">
        <v>680</v>
      </c>
      <c r="C158" s="457"/>
      <c r="D158" s="458"/>
      <c r="E158" s="377">
        <v>9006571.6125769001</v>
      </c>
      <c r="F158" s="377">
        <v>6357395.4305769</v>
      </c>
      <c r="G158" s="459">
        <v>4018887.8</v>
      </c>
      <c r="H158" s="459">
        <v>2334433.7271731719</v>
      </c>
      <c r="I158" s="377"/>
      <c r="J158" s="377"/>
      <c r="K158" s="459"/>
      <c r="L158" s="459"/>
      <c r="M158" s="377">
        <v>2789785.4993181801</v>
      </c>
      <c r="N158" s="377">
        <v>2112147.92869518</v>
      </c>
      <c r="O158" s="459">
        <v>1886212.485867152</v>
      </c>
      <c r="P158" s="459">
        <v>225935.442828028</v>
      </c>
      <c r="Q158" s="377">
        <v>1421070</v>
      </c>
      <c r="R158" s="377">
        <v>1421070</v>
      </c>
      <c r="S158" s="459"/>
      <c r="T158" s="377"/>
      <c r="U158" s="459"/>
      <c r="V158" s="459">
        <v>0.33333333325572312</v>
      </c>
      <c r="W158" s="459"/>
      <c r="X158" s="460"/>
      <c r="Y158" s="461"/>
      <c r="Z158" s="461"/>
      <c r="AA158" s="461"/>
      <c r="AB158" s="461"/>
      <c r="AC158" s="461"/>
      <c r="AD158" s="461"/>
      <c r="AE158" s="461"/>
      <c r="AF158" s="461"/>
      <c r="AG158" s="461"/>
      <c r="AH158" s="461"/>
      <c r="AI158" s="461"/>
      <c r="AJ158" s="461"/>
      <c r="AK158" s="461"/>
      <c r="AL158" s="461"/>
      <c r="AM158" s="461"/>
      <c r="AN158" s="461"/>
      <c r="AO158" s="461"/>
      <c r="AP158" s="461"/>
      <c r="AQ158" s="461"/>
      <c r="AR158" s="461"/>
      <c r="AS158" s="461"/>
      <c r="AT158" s="461"/>
      <c r="AU158" s="461"/>
      <c r="AV158" s="461"/>
      <c r="AW158" s="461"/>
      <c r="AX158" s="461"/>
      <c r="AY158" s="461"/>
      <c r="AZ158" s="461"/>
      <c r="BA158" s="461"/>
      <c r="BB158" s="461"/>
      <c r="BC158" s="461"/>
      <c r="BD158" s="461"/>
      <c r="BE158" s="461"/>
      <c r="BF158" s="461"/>
      <c r="BG158" s="461"/>
      <c r="BH158" s="461"/>
      <c r="BI158" s="461"/>
      <c r="BJ158" s="461"/>
      <c r="BK158" s="461"/>
      <c r="BL158" s="461"/>
      <c r="BM158" s="461"/>
      <c r="BN158" s="461"/>
      <c r="BO158" s="461"/>
      <c r="BP158" s="461"/>
      <c r="BQ158" s="461"/>
      <c r="BR158" s="461"/>
      <c r="BS158" s="461"/>
      <c r="BT158" s="461"/>
      <c r="BU158" s="461"/>
      <c r="BV158" s="461"/>
      <c r="BW158" s="461"/>
      <c r="BX158" s="461"/>
      <c r="BY158" s="461"/>
      <c r="BZ158" s="461"/>
      <c r="CA158" s="461"/>
      <c r="CB158" s="461"/>
      <c r="CC158" s="461"/>
      <c r="CD158" s="461"/>
      <c r="CE158" s="461"/>
      <c r="CF158" s="461"/>
      <c r="CG158" s="461"/>
      <c r="CH158" s="461"/>
      <c r="CI158" s="461"/>
      <c r="CJ158" s="461"/>
      <c r="CK158" s="461"/>
      <c r="CL158" s="461"/>
      <c r="CM158" s="461"/>
      <c r="CN158" s="461"/>
      <c r="CO158" s="461"/>
      <c r="CP158" s="461"/>
      <c r="CQ158" s="461"/>
      <c r="CR158" s="461"/>
      <c r="CS158" s="461"/>
      <c r="CT158" s="461"/>
      <c r="CU158" s="461"/>
      <c r="CV158" s="461"/>
      <c r="CW158" s="461"/>
      <c r="CX158" s="461"/>
      <c r="CY158" s="461"/>
      <c r="CZ158" s="461"/>
      <c r="DA158" s="461"/>
      <c r="DB158" s="461"/>
      <c r="DC158" s="461"/>
      <c r="DD158" s="461"/>
      <c r="DE158" s="461"/>
      <c r="DF158" s="461"/>
      <c r="DG158" s="461"/>
      <c r="DH158" s="461"/>
      <c r="DI158" s="461"/>
      <c r="DJ158" s="461"/>
      <c r="DK158" s="461"/>
      <c r="DL158" s="461"/>
      <c r="DM158" s="461"/>
      <c r="DN158" s="461"/>
      <c r="DO158" s="461"/>
      <c r="DP158" s="461"/>
      <c r="DQ158" s="461"/>
      <c r="DR158" s="461"/>
      <c r="DS158" s="461"/>
      <c r="DT158" s="461"/>
      <c r="DU158" s="461"/>
      <c r="DV158" s="461"/>
      <c r="DW158" s="461"/>
      <c r="DX158" s="461"/>
      <c r="DY158" s="461"/>
      <c r="DZ158" s="461"/>
      <c r="EA158" s="461"/>
      <c r="EB158" s="461"/>
      <c r="EC158" s="461"/>
      <c r="ED158" s="461"/>
      <c r="EE158" s="461"/>
      <c r="EF158" s="461"/>
      <c r="EG158" s="461"/>
      <c r="EH158" s="461"/>
      <c r="EI158" s="461"/>
      <c r="EJ158" s="461"/>
      <c r="EK158" s="461"/>
      <c r="EL158" s="461"/>
      <c r="EM158" s="461"/>
      <c r="EN158" s="461"/>
      <c r="EO158" s="461"/>
      <c r="EP158" s="461"/>
      <c r="EQ158" s="461"/>
      <c r="ER158" s="461"/>
      <c r="ES158" s="461"/>
      <c r="ET158" s="461"/>
      <c r="EU158" s="461"/>
      <c r="EV158" s="461"/>
      <c r="EW158" s="461"/>
      <c r="EX158" s="461"/>
      <c r="EY158" s="461"/>
      <c r="EZ158" s="461"/>
      <c r="FA158" s="461"/>
      <c r="FB158" s="461"/>
      <c r="FC158" s="461"/>
      <c r="FD158" s="461"/>
      <c r="FE158" s="461"/>
      <c r="FF158" s="461"/>
      <c r="FG158" s="461"/>
      <c r="FH158" s="461"/>
      <c r="FI158" s="461"/>
      <c r="FJ158" s="461"/>
      <c r="FK158" s="461"/>
      <c r="FL158" s="461"/>
      <c r="FM158" s="461"/>
      <c r="FN158" s="461"/>
      <c r="FO158" s="461"/>
      <c r="FP158" s="461"/>
      <c r="FQ158" s="461"/>
      <c r="FR158" s="461"/>
      <c r="FS158" s="461"/>
      <c r="FT158" s="461"/>
      <c r="FU158" s="461"/>
      <c r="FV158" s="461"/>
      <c r="FW158" s="461"/>
      <c r="FX158" s="461"/>
      <c r="FY158" s="461"/>
      <c r="FZ158" s="461"/>
      <c r="GA158" s="461"/>
      <c r="GB158" s="461"/>
      <c r="GC158" s="461"/>
      <c r="GD158" s="461"/>
      <c r="GE158" s="461"/>
      <c r="GF158" s="461"/>
      <c r="GG158" s="461"/>
    </row>
    <row r="159" spans="1:189" s="392" customFormat="1" ht="42.75">
      <c r="A159" s="319" t="s">
        <v>1</v>
      </c>
      <c r="B159" s="423" t="s">
        <v>681</v>
      </c>
      <c r="C159" s="401"/>
      <c r="D159" s="414"/>
      <c r="E159" s="322">
        <v>7741723.6125769001</v>
      </c>
      <c r="F159" s="322">
        <v>5608702.4305769</v>
      </c>
      <c r="G159" s="390">
        <v>3270194.8</v>
      </c>
      <c r="H159" s="390">
        <v>2334433.7271731719</v>
      </c>
      <c r="I159" s="322"/>
      <c r="J159" s="322"/>
      <c r="K159" s="390"/>
      <c r="L159" s="390"/>
      <c r="M159" s="322">
        <v>2053911.5613181801</v>
      </c>
      <c r="N159" s="322">
        <v>1457748.9906951801</v>
      </c>
      <c r="O159" s="390">
        <v>1231813.5478671521</v>
      </c>
      <c r="P159" s="390">
        <v>225935.442828028</v>
      </c>
      <c r="Q159" s="322">
        <v>1411070</v>
      </c>
      <c r="R159" s="322">
        <v>1411070</v>
      </c>
      <c r="S159" s="390"/>
      <c r="T159" s="322"/>
      <c r="U159" s="390"/>
      <c r="V159" s="390"/>
      <c r="W159" s="390"/>
      <c r="X159" s="391"/>
      <c r="Y159" s="308"/>
      <c r="Z159" s="308"/>
      <c r="AA159" s="308"/>
      <c r="AB159" s="308"/>
      <c r="AC159" s="308"/>
      <c r="AD159" s="308"/>
      <c r="AE159" s="308"/>
      <c r="AF159" s="308"/>
      <c r="AG159" s="308"/>
      <c r="AH159" s="308"/>
      <c r="AI159" s="308"/>
      <c r="AJ159" s="308"/>
      <c r="AK159" s="308"/>
      <c r="AL159" s="308"/>
      <c r="AM159" s="308"/>
      <c r="AN159" s="308"/>
      <c r="AO159" s="308"/>
      <c r="AP159" s="308"/>
      <c r="AQ159" s="308"/>
      <c r="AR159" s="308"/>
      <c r="AS159" s="308"/>
      <c r="AT159" s="308"/>
      <c r="AU159" s="308"/>
      <c r="AV159" s="308"/>
      <c r="AW159" s="308"/>
      <c r="AX159" s="308"/>
      <c r="AY159" s="308"/>
      <c r="AZ159" s="308"/>
      <c r="BA159" s="308"/>
      <c r="BB159" s="308"/>
      <c r="BC159" s="308"/>
      <c r="BD159" s="308"/>
      <c r="BE159" s="308"/>
      <c r="BF159" s="308"/>
      <c r="BG159" s="308"/>
      <c r="BH159" s="308"/>
      <c r="BI159" s="308"/>
      <c r="BJ159" s="308"/>
      <c r="BK159" s="308"/>
      <c r="BL159" s="308"/>
      <c r="BM159" s="308"/>
      <c r="BN159" s="308"/>
      <c r="BO159" s="308"/>
      <c r="BP159" s="308"/>
      <c r="BQ159" s="308"/>
      <c r="BR159" s="308"/>
      <c r="BS159" s="308"/>
      <c r="BT159" s="308"/>
      <c r="BU159" s="308"/>
      <c r="BV159" s="308"/>
      <c r="BW159" s="308"/>
      <c r="BX159" s="308"/>
      <c r="BY159" s="308"/>
      <c r="BZ159" s="308"/>
      <c r="CA159" s="308"/>
      <c r="CB159" s="308"/>
      <c r="CC159" s="308"/>
      <c r="CD159" s="308"/>
      <c r="CE159" s="308"/>
      <c r="CF159" s="308"/>
      <c r="CG159" s="308"/>
      <c r="CH159" s="308"/>
      <c r="CI159" s="308"/>
      <c r="CJ159" s="308"/>
      <c r="CK159" s="308"/>
      <c r="CL159" s="308"/>
      <c r="CM159" s="308"/>
      <c r="CN159" s="308"/>
      <c r="CO159" s="308"/>
      <c r="CP159" s="308"/>
      <c r="CQ159" s="308"/>
      <c r="CR159" s="308"/>
      <c r="CS159" s="308"/>
      <c r="CT159" s="308"/>
      <c r="CU159" s="308"/>
      <c r="CV159" s="308"/>
      <c r="CW159" s="308"/>
      <c r="CX159" s="308"/>
      <c r="CY159" s="308"/>
      <c r="CZ159" s="308"/>
      <c r="DA159" s="308"/>
      <c r="DB159" s="308"/>
      <c r="DC159" s="308"/>
      <c r="DD159" s="308"/>
      <c r="DE159" s="308"/>
      <c r="DF159" s="308"/>
      <c r="DG159" s="308"/>
      <c r="DH159" s="308"/>
      <c r="DI159" s="308"/>
      <c r="DJ159" s="308"/>
      <c r="DK159" s="308"/>
      <c r="DL159" s="308"/>
      <c r="DM159" s="308"/>
      <c r="DN159" s="308"/>
      <c r="DO159" s="308"/>
      <c r="DP159" s="308"/>
      <c r="DQ159" s="308"/>
      <c r="DR159" s="308"/>
      <c r="DS159" s="308"/>
      <c r="DT159" s="308"/>
      <c r="DU159" s="308"/>
      <c r="DV159" s="308"/>
      <c r="DW159" s="308"/>
      <c r="DX159" s="308"/>
      <c r="DY159" s="308"/>
      <c r="DZ159" s="308"/>
      <c r="EA159" s="308"/>
      <c r="EB159" s="308"/>
      <c r="EC159" s="308"/>
      <c r="ED159" s="308"/>
      <c r="EE159" s="308"/>
      <c r="EF159" s="308"/>
      <c r="EG159" s="308"/>
      <c r="EH159" s="308"/>
      <c r="EI159" s="308"/>
      <c r="EJ159" s="308"/>
      <c r="EK159" s="308"/>
      <c r="EL159" s="308"/>
      <c r="EM159" s="308"/>
      <c r="EN159" s="308"/>
      <c r="EO159" s="308"/>
      <c r="EP159" s="308"/>
      <c r="EQ159" s="308"/>
      <c r="ER159" s="308"/>
      <c r="ES159" s="308"/>
      <c r="ET159" s="308"/>
      <c r="EU159" s="308"/>
      <c r="EV159" s="308"/>
      <c r="EW159" s="308"/>
      <c r="EX159" s="308"/>
      <c r="EY159" s="308"/>
      <c r="EZ159" s="308"/>
      <c r="FA159" s="308"/>
      <c r="FB159" s="308"/>
      <c r="FC159" s="308"/>
      <c r="FD159" s="308"/>
      <c r="FE159" s="308"/>
      <c r="FF159" s="308"/>
      <c r="FG159" s="308"/>
      <c r="FH159" s="308"/>
      <c r="FI159" s="308"/>
      <c r="FJ159" s="308"/>
      <c r="FK159" s="308"/>
      <c r="FL159" s="308"/>
      <c r="FM159" s="308"/>
      <c r="FN159" s="308"/>
      <c r="FO159" s="308"/>
      <c r="FP159" s="308"/>
      <c r="FQ159" s="308"/>
      <c r="FR159" s="308"/>
      <c r="FS159" s="308"/>
      <c r="FT159" s="308"/>
      <c r="FU159" s="308"/>
      <c r="FV159" s="308"/>
      <c r="FW159" s="308"/>
      <c r="FX159" s="308"/>
      <c r="FY159" s="308"/>
      <c r="FZ159" s="308"/>
      <c r="GA159" s="308"/>
      <c r="GB159" s="308"/>
      <c r="GC159" s="308"/>
      <c r="GD159" s="308"/>
      <c r="GE159" s="308"/>
      <c r="GF159" s="308"/>
      <c r="GG159" s="308"/>
    </row>
    <row r="160" spans="1:189" s="392" customFormat="1">
      <c r="A160" s="319" t="s">
        <v>3</v>
      </c>
      <c r="B160" s="324" t="s">
        <v>682</v>
      </c>
      <c r="C160" s="401"/>
      <c r="D160" s="319"/>
      <c r="E160" s="322">
        <v>4447521</v>
      </c>
      <c r="F160" s="322">
        <v>3338113</v>
      </c>
      <c r="G160" s="390">
        <v>1656694</v>
      </c>
      <c r="H160" s="390">
        <v>1681418</v>
      </c>
      <c r="I160" s="322"/>
      <c r="J160" s="322"/>
      <c r="K160" s="390"/>
      <c r="L160" s="390"/>
      <c r="M160" s="322">
        <v>1665193.514185</v>
      </c>
      <c r="N160" s="322">
        <v>1190445.9435620001</v>
      </c>
      <c r="O160" s="390">
        <v>993838.90713770001</v>
      </c>
      <c r="P160" s="390">
        <v>196607.03642429999</v>
      </c>
      <c r="Q160" s="322">
        <v>746600</v>
      </c>
      <c r="R160" s="322">
        <v>746600</v>
      </c>
      <c r="S160" s="390"/>
      <c r="T160" s="322"/>
      <c r="U160" s="390"/>
      <c r="V160" s="390"/>
      <c r="W160" s="390"/>
      <c r="X160" s="391"/>
      <c r="Y160" s="308"/>
      <c r="Z160" s="308"/>
      <c r="AA160" s="308"/>
      <c r="AB160" s="308"/>
      <c r="AC160" s="308"/>
      <c r="AD160" s="308"/>
      <c r="AE160" s="308"/>
      <c r="AF160" s="308"/>
      <c r="AG160" s="308"/>
      <c r="AH160" s="308"/>
      <c r="AI160" s="308"/>
      <c r="AJ160" s="308"/>
      <c r="AK160" s="308"/>
      <c r="AL160" s="308"/>
      <c r="AM160" s="308"/>
      <c r="AN160" s="308"/>
      <c r="AO160" s="308"/>
      <c r="AP160" s="308"/>
      <c r="AQ160" s="308"/>
      <c r="AR160" s="308"/>
      <c r="AS160" s="308"/>
      <c r="AT160" s="308"/>
      <c r="AU160" s="308"/>
      <c r="AV160" s="308"/>
      <c r="AW160" s="308"/>
      <c r="AX160" s="308"/>
      <c r="AY160" s="308"/>
      <c r="AZ160" s="308"/>
      <c r="BA160" s="308"/>
      <c r="BB160" s="308"/>
      <c r="BC160" s="308"/>
      <c r="BD160" s="308"/>
      <c r="BE160" s="308"/>
      <c r="BF160" s="308"/>
      <c r="BG160" s="308"/>
      <c r="BH160" s="308"/>
      <c r="BI160" s="308"/>
      <c r="BJ160" s="308"/>
      <c r="BK160" s="308"/>
      <c r="BL160" s="308"/>
      <c r="BM160" s="308"/>
      <c r="BN160" s="308"/>
      <c r="BO160" s="308"/>
      <c r="BP160" s="308"/>
      <c r="BQ160" s="308"/>
      <c r="BR160" s="308"/>
      <c r="BS160" s="308"/>
      <c r="BT160" s="308"/>
      <c r="BU160" s="308"/>
      <c r="BV160" s="308"/>
      <c r="BW160" s="308"/>
      <c r="BX160" s="308"/>
      <c r="BY160" s="308"/>
      <c r="BZ160" s="308"/>
      <c r="CA160" s="308"/>
      <c r="CB160" s="308"/>
      <c r="CC160" s="308"/>
      <c r="CD160" s="308"/>
      <c r="CE160" s="308"/>
      <c r="CF160" s="308"/>
      <c r="CG160" s="308"/>
      <c r="CH160" s="308"/>
      <c r="CI160" s="308"/>
      <c r="CJ160" s="308"/>
      <c r="CK160" s="308"/>
      <c r="CL160" s="308"/>
      <c r="CM160" s="308"/>
      <c r="CN160" s="308"/>
      <c r="CO160" s="308"/>
      <c r="CP160" s="308"/>
      <c r="CQ160" s="308"/>
      <c r="CR160" s="308"/>
      <c r="CS160" s="308"/>
      <c r="CT160" s="308"/>
      <c r="CU160" s="308"/>
      <c r="CV160" s="308"/>
      <c r="CW160" s="308"/>
      <c r="CX160" s="308"/>
      <c r="CY160" s="308"/>
      <c r="CZ160" s="308"/>
      <c r="DA160" s="308"/>
      <c r="DB160" s="308"/>
      <c r="DC160" s="308"/>
      <c r="DD160" s="308"/>
      <c r="DE160" s="308"/>
      <c r="DF160" s="308"/>
      <c r="DG160" s="308"/>
      <c r="DH160" s="308"/>
      <c r="DI160" s="308"/>
      <c r="DJ160" s="308"/>
      <c r="DK160" s="308"/>
      <c r="DL160" s="308"/>
      <c r="DM160" s="308"/>
      <c r="DN160" s="308"/>
      <c r="DO160" s="308"/>
      <c r="DP160" s="308"/>
      <c r="DQ160" s="308"/>
      <c r="DR160" s="308"/>
      <c r="DS160" s="308"/>
      <c r="DT160" s="308"/>
      <c r="DU160" s="308"/>
      <c r="DV160" s="308"/>
      <c r="DW160" s="308"/>
      <c r="DX160" s="308"/>
      <c r="DY160" s="308"/>
      <c r="DZ160" s="308"/>
      <c r="EA160" s="308"/>
      <c r="EB160" s="308"/>
      <c r="EC160" s="308"/>
      <c r="ED160" s="308"/>
      <c r="EE160" s="308"/>
      <c r="EF160" s="308"/>
      <c r="EG160" s="308"/>
      <c r="EH160" s="308"/>
      <c r="EI160" s="308"/>
      <c r="EJ160" s="308"/>
      <c r="EK160" s="308"/>
      <c r="EL160" s="308"/>
      <c r="EM160" s="308"/>
      <c r="EN160" s="308"/>
      <c r="EO160" s="308"/>
      <c r="EP160" s="308"/>
      <c r="EQ160" s="308"/>
      <c r="ER160" s="308"/>
      <c r="ES160" s="308"/>
      <c r="ET160" s="308"/>
      <c r="EU160" s="308"/>
      <c r="EV160" s="308"/>
      <c r="EW160" s="308"/>
      <c r="EX160" s="308"/>
      <c r="EY160" s="308"/>
      <c r="EZ160" s="308"/>
      <c r="FA160" s="308"/>
      <c r="FB160" s="308"/>
      <c r="FC160" s="308"/>
      <c r="FD160" s="308"/>
      <c r="FE160" s="308"/>
      <c r="FF160" s="308"/>
      <c r="FG160" s="308"/>
      <c r="FH160" s="308"/>
      <c r="FI160" s="308"/>
      <c r="FJ160" s="308"/>
      <c r="FK160" s="308"/>
      <c r="FL160" s="308"/>
      <c r="FM160" s="308"/>
      <c r="FN160" s="308"/>
      <c r="FO160" s="308"/>
      <c r="FP160" s="308"/>
      <c r="FQ160" s="308"/>
      <c r="FR160" s="308"/>
      <c r="FS160" s="308"/>
      <c r="FT160" s="308"/>
      <c r="FU160" s="308"/>
      <c r="FV160" s="308"/>
      <c r="FW160" s="308"/>
      <c r="FX160" s="308"/>
      <c r="FY160" s="308"/>
      <c r="FZ160" s="308"/>
      <c r="GA160" s="308"/>
      <c r="GB160" s="308"/>
      <c r="GC160" s="308"/>
      <c r="GD160" s="308"/>
      <c r="GE160" s="308"/>
      <c r="GF160" s="308"/>
      <c r="GG160" s="308"/>
    </row>
    <row r="161" spans="1:189" s="392" customFormat="1" ht="30">
      <c r="A161" s="353">
        <v>-1</v>
      </c>
      <c r="B161" s="424" t="s">
        <v>547</v>
      </c>
      <c r="C161" s="401"/>
      <c r="D161" s="353"/>
      <c r="E161" s="344">
        <v>1588796</v>
      </c>
      <c r="F161" s="344">
        <v>1033214</v>
      </c>
      <c r="G161" s="390">
        <v>1033214</v>
      </c>
      <c r="H161" s="390">
        <v>0</v>
      </c>
      <c r="I161" s="344"/>
      <c r="J161" s="344"/>
      <c r="K161" s="390"/>
      <c r="L161" s="390"/>
      <c r="M161" s="344">
        <v>1258078.50823</v>
      </c>
      <c r="N161" s="344">
        <v>852577.50823000004</v>
      </c>
      <c r="O161" s="390">
        <v>852577.50823000004</v>
      </c>
      <c r="P161" s="390">
        <v>0</v>
      </c>
      <c r="Q161" s="344">
        <v>0</v>
      </c>
      <c r="R161" s="344">
        <v>0</v>
      </c>
      <c r="S161" s="390"/>
      <c r="T161" s="344"/>
      <c r="U161" s="390"/>
      <c r="V161" s="390"/>
      <c r="W161" s="390"/>
      <c r="X161" s="391"/>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8"/>
      <c r="AY161" s="308"/>
      <c r="AZ161" s="308"/>
      <c r="BA161" s="308"/>
      <c r="BB161" s="308"/>
      <c r="BC161" s="308"/>
      <c r="BD161" s="308"/>
      <c r="BE161" s="308"/>
      <c r="BF161" s="308"/>
      <c r="BG161" s="308"/>
      <c r="BH161" s="308"/>
      <c r="BI161" s="308"/>
      <c r="BJ161" s="308"/>
      <c r="BK161" s="308"/>
      <c r="BL161" s="308"/>
      <c r="BM161" s="308"/>
      <c r="BN161" s="308"/>
      <c r="BO161" s="308"/>
      <c r="BP161" s="308"/>
      <c r="BQ161" s="308"/>
      <c r="BR161" s="308"/>
      <c r="BS161" s="308"/>
      <c r="BT161" s="308"/>
      <c r="BU161" s="308"/>
      <c r="BV161" s="308"/>
      <c r="BW161" s="308"/>
      <c r="BX161" s="308"/>
      <c r="BY161" s="308"/>
      <c r="BZ161" s="308"/>
      <c r="CA161" s="308"/>
      <c r="CB161" s="308"/>
      <c r="CC161" s="308"/>
      <c r="CD161" s="308"/>
      <c r="CE161" s="308"/>
      <c r="CF161" s="308"/>
      <c r="CG161" s="308"/>
      <c r="CH161" s="308"/>
      <c r="CI161" s="308"/>
      <c r="CJ161" s="308"/>
      <c r="CK161" s="308"/>
      <c r="CL161" s="308"/>
      <c r="CM161" s="308"/>
      <c r="CN161" s="308"/>
      <c r="CO161" s="308"/>
      <c r="CP161" s="308"/>
      <c r="CQ161" s="308"/>
      <c r="CR161" s="308"/>
      <c r="CS161" s="308"/>
      <c r="CT161" s="308"/>
      <c r="CU161" s="308"/>
      <c r="CV161" s="308"/>
      <c r="CW161" s="308"/>
      <c r="CX161" s="308"/>
      <c r="CY161" s="308"/>
      <c r="CZ161" s="308"/>
      <c r="DA161" s="308"/>
      <c r="DB161" s="308"/>
      <c r="DC161" s="308"/>
      <c r="DD161" s="308"/>
      <c r="DE161" s="308"/>
      <c r="DF161" s="308"/>
      <c r="DG161" s="308"/>
      <c r="DH161" s="308"/>
      <c r="DI161" s="308"/>
      <c r="DJ161" s="308"/>
      <c r="DK161" s="308"/>
      <c r="DL161" s="308"/>
      <c r="DM161" s="308"/>
      <c r="DN161" s="308"/>
      <c r="DO161" s="308"/>
      <c r="DP161" s="308"/>
      <c r="DQ161" s="308"/>
      <c r="DR161" s="308"/>
      <c r="DS161" s="308"/>
      <c r="DT161" s="308"/>
      <c r="DU161" s="308"/>
      <c r="DV161" s="308"/>
      <c r="DW161" s="308"/>
      <c r="DX161" s="308"/>
      <c r="DY161" s="308"/>
      <c r="DZ161" s="308"/>
      <c r="EA161" s="308"/>
      <c r="EB161" s="308"/>
      <c r="EC161" s="308"/>
      <c r="ED161" s="308"/>
      <c r="EE161" s="308"/>
      <c r="EF161" s="308"/>
      <c r="EG161" s="308"/>
      <c r="EH161" s="308"/>
      <c r="EI161" s="308"/>
      <c r="EJ161" s="308"/>
      <c r="EK161" s="308"/>
      <c r="EL161" s="308"/>
      <c r="EM161" s="308"/>
      <c r="EN161" s="308"/>
      <c r="EO161" s="308"/>
      <c r="EP161" s="308"/>
      <c r="EQ161" s="308"/>
      <c r="ER161" s="308"/>
      <c r="ES161" s="308"/>
      <c r="ET161" s="308"/>
      <c r="EU161" s="308"/>
      <c r="EV161" s="308"/>
      <c r="EW161" s="308"/>
      <c r="EX161" s="308"/>
      <c r="EY161" s="308"/>
      <c r="EZ161" s="308"/>
      <c r="FA161" s="308"/>
      <c r="FB161" s="308"/>
      <c r="FC161" s="308"/>
      <c r="FD161" s="308"/>
      <c r="FE161" s="308"/>
      <c r="FF161" s="308"/>
      <c r="FG161" s="308"/>
      <c r="FH161" s="308"/>
      <c r="FI161" s="308"/>
      <c r="FJ161" s="308"/>
      <c r="FK161" s="308"/>
      <c r="FL161" s="308"/>
      <c r="FM161" s="308"/>
      <c r="FN161" s="308"/>
      <c r="FO161" s="308"/>
      <c r="FP161" s="308"/>
      <c r="FQ161" s="308"/>
      <c r="FR161" s="308"/>
      <c r="FS161" s="308"/>
      <c r="FT161" s="308"/>
      <c r="FU161" s="308"/>
      <c r="FV161" s="308"/>
      <c r="FW161" s="308"/>
      <c r="FX161" s="308"/>
      <c r="FY161" s="308"/>
      <c r="FZ161" s="308"/>
      <c r="GA161" s="308"/>
      <c r="GB161" s="308"/>
      <c r="GC161" s="308"/>
      <c r="GD161" s="308"/>
      <c r="GE161" s="308"/>
      <c r="GF161" s="308"/>
      <c r="GG161" s="308"/>
    </row>
    <row r="162" spans="1:189" s="392" customFormat="1">
      <c r="A162" s="353" t="s">
        <v>485</v>
      </c>
      <c r="B162" s="424" t="s">
        <v>522</v>
      </c>
      <c r="C162" s="401"/>
      <c r="D162" s="425"/>
      <c r="E162" s="344">
        <v>1588796</v>
      </c>
      <c r="F162" s="344">
        <v>1033214</v>
      </c>
      <c r="G162" s="390">
        <v>1033214</v>
      </c>
      <c r="H162" s="390">
        <v>0</v>
      </c>
      <c r="I162" s="344"/>
      <c r="J162" s="344"/>
      <c r="K162" s="390"/>
      <c r="L162" s="390"/>
      <c r="M162" s="344">
        <v>1258078.50823</v>
      </c>
      <c r="N162" s="344">
        <v>852577.50823000004</v>
      </c>
      <c r="O162" s="390">
        <v>852577.50823000004</v>
      </c>
      <c r="P162" s="390">
        <v>0</v>
      </c>
      <c r="Q162" s="344">
        <v>0</v>
      </c>
      <c r="R162" s="344">
        <v>0</v>
      </c>
      <c r="S162" s="390"/>
      <c r="T162" s="344"/>
      <c r="U162" s="390"/>
      <c r="V162" s="390"/>
      <c r="W162" s="390"/>
      <c r="X162" s="391"/>
      <c r="Y162" s="308"/>
      <c r="Z162" s="308"/>
      <c r="AA162" s="308"/>
      <c r="AB162" s="308"/>
      <c r="AC162" s="308"/>
      <c r="AD162" s="308"/>
      <c r="AE162" s="308"/>
      <c r="AF162" s="308"/>
      <c r="AG162" s="308"/>
      <c r="AH162" s="308"/>
      <c r="AI162" s="308"/>
      <c r="AJ162" s="308"/>
      <c r="AK162" s="308"/>
      <c r="AL162" s="308"/>
      <c r="AM162" s="308"/>
      <c r="AN162" s="308"/>
      <c r="AO162" s="308"/>
      <c r="AP162" s="308"/>
      <c r="AQ162" s="308"/>
      <c r="AR162" s="308"/>
      <c r="AS162" s="308"/>
      <c r="AT162" s="308"/>
      <c r="AU162" s="308"/>
      <c r="AV162" s="308"/>
      <c r="AW162" s="308"/>
      <c r="AX162" s="308"/>
      <c r="AY162" s="308"/>
      <c r="AZ162" s="308"/>
      <c r="BA162" s="308"/>
      <c r="BB162" s="308"/>
      <c r="BC162" s="308"/>
      <c r="BD162" s="308"/>
      <c r="BE162" s="308"/>
      <c r="BF162" s="308"/>
      <c r="BG162" s="308"/>
      <c r="BH162" s="308"/>
      <c r="BI162" s="308"/>
      <c r="BJ162" s="308"/>
      <c r="BK162" s="308"/>
      <c r="BL162" s="308"/>
      <c r="BM162" s="308"/>
      <c r="BN162" s="308"/>
      <c r="BO162" s="308"/>
      <c r="BP162" s="308"/>
      <c r="BQ162" s="308"/>
      <c r="BR162" s="308"/>
      <c r="BS162" s="308"/>
      <c r="BT162" s="308"/>
      <c r="BU162" s="308"/>
      <c r="BV162" s="308"/>
      <c r="BW162" s="308"/>
      <c r="BX162" s="308"/>
      <c r="BY162" s="308"/>
      <c r="BZ162" s="308"/>
      <c r="CA162" s="308"/>
      <c r="CB162" s="308"/>
      <c r="CC162" s="308"/>
      <c r="CD162" s="308"/>
      <c r="CE162" s="308"/>
      <c r="CF162" s="308"/>
      <c r="CG162" s="308"/>
      <c r="CH162" s="308"/>
      <c r="CI162" s="308"/>
      <c r="CJ162" s="308"/>
      <c r="CK162" s="308"/>
      <c r="CL162" s="308"/>
      <c r="CM162" s="308"/>
      <c r="CN162" s="308"/>
      <c r="CO162" s="308"/>
      <c r="CP162" s="308"/>
      <c r="CQ162" s="308"/>
      <c r="CR162" s="308"/>
      <c r="CS162" s="308"/>
      <c r="CT162" s="308"/>
      <c r="CU162" s="308"/>
      <c r="CV162" s="308"/>
      <c r="CW162" s="308"/>
      <c r="CX162" s="308"/>
      <c r="CY162" s="308"/>
      <c r="CZ162" s="308"/>
      <c r="DA162" s="308"/>
      <c r="DB162" s="308"/>
      <c r="DC162" s="308"/>
      <c r="DD162" s="308"/>
      <c r="DE162" s="308"/>
      <c r="DF162" s="308"/>
      <c r="DG162" s="308"/>
      <c r="DH162" s="308"/>
      <c r="DI162" s="308"/>
      <c r="DJ162" s="308"/>
      <c r="DK162" s="308"/>
      <c r="DL162" s="308"/>
      <c r="DM162" s="308"/>
      <c r="DN162" s="308"/>
      <c r="DO162" s="308"/>
      <c r="DP162" s="308"/>
      <c r="DQ162" s="308"/>
      <c r="DR162" s="308"/>
      <c r="DS162" s="308"/>
      <c r="DT162" s="308"/>
      <c r="DU162" s="308"/>
      <c r="DV162" s="308"/>
      <c r="DW162" s="308"/>
      <c r="DX162" s="308"/>
      <c r="DY162" s="308"/>
      <c r="DZ162" s="308"/>
      <c r="EA162" s="308"/>
      <c r="EB162" s="308"/>
      <c r="EC162" s="308"/>
      <c r="ED162" s="308"/>
      <c r="EE162" s="308"/>
      <c r="EF162" s="308"/>
      <c r="EG162" s="308"/>
      <c r="EH162" s="308"/>
      <c r="EI162" s="308"/>
      <c r="EJ162" s="308"/>
      <c r="EK162" s="308"/>
      <c r="EL162" s="308"/>
      <c r="EM162" s="308"/>
      <c r="EN162" s="308"/>
      <c r="EO162" s="308"/>
      <c r="EP162" s="308"/>
      <c r="EQ162" s="308"/>
      <c r="ER162" s="308"/>
      <c r="ES162" s="308"/>
      <c r="ET162" s="308"/>
      <c r="EU162" s="308"/>
      <c r="EV162" s="308"/>
      <c r="EW162" s="308"/>
      <c r="EX162" s="308"/>
      <c r="EY162" s="308"/>
      <c r="EZ162" s="308"/>
      <c r="FA162" s="308"/>
      <c r="FB162" s="308"/>
      <c r="FC162" s="308"/>
      <c r="FD162" s="308"/>
      <c r="FE162" s="308"/>
      <c r="FF162" s="308"/>
      <c r="FG162" s="308"/>
      <c r="FH162" s="308"/>
      <c r="FI162" s="308"/>
      <c r="FJ162" s="308"/>
      <c r="FK162" s="308"/>
      <c r="FL162" s="308"/>
      <c r="FM162" s="308"/>
      <c r="FN162" s="308"/>
      <c r="FO162" s="308"/>
      <c r="FP162" s="308"/>
      <c r="FQ162" s="308"/>
      <c r="FR162" s="308"/>
      <c r="FS162" s="308"/>
      <c r="FT162" s="308"/>
      <c r="FU162" s="308"/>
      <c r="FV162" s="308"/>
      <c r="FW162" s="308"/>
      <c r="FX162" s="308"/>
      <c r="FY162" s="308"/>
      <c r="FZ162" s="308"/>
      <c r="GA162" s="308"/>
      <c r="GB162" s="308"/>
      <c r="GC162" s="308"/>
      <c r="GD162" s="308"/>
      <c r="GE162" s="308"/>
      <c r="GF162" s="308"/>
      <c r="GG162" s="308"/>
    </row>
    <row r="163" spans="1:189" s="392" customFormat="1" ht="30">
      <c r="A163" s="353">
        <v>1</v>
      </c>
      <c r="B163" s="426" t="s">
        <v>683</v>
      </c>
      <c r="C163" s="401">
        <v>7233590</v>
      </c>
      <c r="D163" s="353" t="s">
        <v>684</v>
      </c>
      <c r="E163" s="344">
        <v>480114</v>
      </c>
      <c r="F163" s="344">
        <v>365006</v>
      </c>
      <c r="G163" s="390">
        <v>365006</v>
      </c>
      <c r="H163" s="390"/>
      <c r="I163" s="344"/>
      <c r="J163" s="344"/>
      <c r="K163" s="390"/>
      <c r="L163" s="390"/>
      <c r="M163" s="344">
        <v>382619.50823000004</v>
      </c>
      <c r="N163" s="344">
        <v>357319.50823000004</v>
      </c>
      <c r="O163" s="390">
        <v>357319.50823000004</v>
      </c>
      <c r="P163" s="390"/>
      <c r="Q163" s="344"/>
      <c r="R163" s="344"/>
      <c r="S163" s="390"/>
      <c r="T163" s="344"/>
      <c r="U163" s="390"/>
      <c r="V163" s="390"/>
      <c r="W163" s="390"/>
      <c r="X163" s="391"/>
      <c r="Y163" s="308"/>
      <c r="Z163" s="308"/>
      <c r="AA163" s="308"/>
      <c r="AB163" s="308"/>
      <c r="AC163" s="308"/>
      <c r="AD163" s="308"/>
      <c r="AE163" s="308"/>
      <c r="AF163" s="308"/>
      <c r="AG163" s="308"/>
      <c r="AH163" s="308"/>
      <c r="AI163" s="308"/>
      <c r="AJ163" s="308"/>
      <c r="AK163" s="308"/>
      <c r="AL163" s="308"/>
      <c r="AM163" s="308"/>
      <c r="AN163" s="308"/>
      <c r="AO163" s="308"/>
      <c r="AP163" s="308"/>
      <c r="AQ163" s="308"/>
      <c r="AR163" s="308"/>
      <c r="AS163" s="308"/>
      <c r="AT163" s="308"/>
      <c r="AU163" s="308"/>
      <c r="AV163" s="308"/>
      <c r="AW163" s="308"/>
      <c r="AX163" s="308"/>
      <c r="AY163" s="308"/>
      <c r="AZ163" s="308"/>
      <c r="BA163" s="308"/>
      <c r="BB163" s="308"/>
      <c r="BC163" s="308"/>
      <c r="BD163" s="308"/>
      <c r="BE163" s="308"/>
      <c r="BF163" s="308"/>
      <c r="BG163" s="308"/>
      <c r="BH163" s="308"/>
      <c r="BI163" s="308"/>
      <c r="BJ163" s="308"/>
      <c r="BK163" s="308"/>
      <c r="BL163" s="308"/>
      <c r="BM163" s="308"/>
      <c r="BN163" s="308"/>
      <c r="BO163" s="308"/>
      <c r="BP163" s="308"/>
      <c r="BQ163" s="308"/>
      <c r="BR163" s="308"/>
      <c r="BS163" s="308"/>
      <c r="BT163" s="308"/>
      <c r="BU163" s="308"/>
      <c r="BV163" s="308"/>
      <c r="BW163" s="308"/>
      <c r="BX163" s="308"/>
      <c r="BY163" s="308"/>
      <c r="BZ163" s="308"/>
      <c r="CA163" s="308"/>
      <c r="CB163" s="308"/>
      <c r="CC163" s="308"/>
      <c r="CD163" s="308"/>
      <c r="CE163" s="308"/>
      <c r="CF163" s="308"/>
      <c r="CG163" s="308"/>
      <c r="CH163" s="308"/>
      <c r="CI163" s="308"/>
      <c r="CJ163" s="308"/>
      <c r="CK163" s="308"/>
      <c r="CL163" s="308"/>
      <c r="CM163" s="308"/>
      <c r="CN163" s="308"/>
      <c r="CO163" s="308"/>
      <c r="CP163" s="308"/>
      <c r="CQ163" s="308"/>
      <c r="CR163" s="308"/>
      <c r="CS163" s="308"/>
      <c r="CT163" s="308"/>
      <c r="CU163" s="308"/>
      <c r="CV163" s="308"/>
      <c r="CW163" s="308"/>
      <c r="CX163" s="308"/>
      <c r="CY163" s="308"/>
      <c r="CZ163" s="308"/>
      <c r="DA163" s="308"/>
      <c r="DB163" s="308"/>
      <c r="DC163" s="308"/>
      <c r="DD163" s="308"/>
      <c r="DE163" s="308"/>
      <c r="DF163" s="308"/>
      <c r="DG163" s="308"/>
      <c r="DH163" s="308"/>
      <c r="DI163" s="308"/>
      <c r="DJ163" s="308"/>
      <c r="DK163" s="308"/>
      <c r="DL163" s="308"/>
      <c r="DM163" s="308"/>
      <c r="DN163" s="308"/>
      <c r="DO163" s="308"/>
      <c r="DP163" s="308"/>
      <c r="DQ163" s="308"/>
      <c r="DR163" s="308"/>
      <c r="DS163" s="308"/>
      <c r="DT163" s="308"/>
      <c r="DU163" s="308"/>
      <c r="DV163" s="308"/>
      <c r="DW163" s="308"/>
      <c r="DX163" s="308"/>
      <c r="DY163" s="308"/>
      <c r="DZ163" s="308"/>
      <c r="EA163" s="308"/>
      <c r="EB163" s="308"/>
      <c r="EC163" s="308"/>
      <c r="ED163" s="308"/>
      <c r="EE163" s="308"/>
      <c r="EF163" s="308"/>
      <c r="EG163" s="308"/>
      <c r="EH163" s="308"/>
      <c r="EI163" s="308"/>
      <c r="EJ163" s="308"/>
      <c r="EK163" s="308"/>
      <c r="EL163" s="308"/>
      <c r="EM163" s="308"/>
      <c r="EN163" s="308"/>
      <c r="EO163" s="308"/>
      <c r="EP163" s="308"/>
      <c r="EQ163" s="308"/>
      <c r="ER163" s="308"/>
      <c r="ES163" s="308"/>
      <c r="ET163" s="308"/>
      <c r="EU163" s="308"/>
      <c r="EV163" s="308"/>
      <c r="EW163" s="308"/>
      <c r="EX163" s="308"/>
      <c r="EY163" s="308"/>
      <c r="EZ163" s="308"/>
      <c r="FA163" s="308"/>
      <c r="FB163" s="308"/>
      <c r="FC163" s="308"/>
      <c r="FD163" s="308"/>
      <c r="FE163" s="308"/>
      <c r="FF163" s="308"/>
      <c r="FG163" s="308"/>
      <c r="FH163" s="308"/>
      <c r="FI163" s="308"/>
      <c r="FJ163" s="308"/>
      <c r="FK163" s="308"/>
      <c r="FL163" s="308"/>
      <c r="FM163" s="308"/>
      <c r="FN163" s="308"/>
      <c r="FO163" s="308"/>
      <c r="FP163" s="308"/>
      <c r="FQ163" s="308"/>
      <c r="FR163" s="308"/>
      <c r="FS163" s="308"/>
      <c r="FT163" s="308"/>
      <c r="FU163" s="308"/>
      <c r="FV163" s="308"/>
      <c r="FW163" s="308"/>
      <c r="FX163" s="308"/>
      <c r="FY163" s="308"/>
      <c r="FZ163" s="308"/>
      <c r="GA163" s="308"/>
      <c r="GB163" s="308"/>
      <c r="GC163" s="308"/>
      <c r="GD163" s="308"/>
      <c r="GE163" s="308"/>
      <c r="GF163" s="308"/>
      <c r="GG163" s="308"/>
    </row>
    <row r="164" spans="1:189" s="392" customFormat="1" ht="60">
      <c r="A164" s="353">
        <v>2</v>
      </c>
      <c r="B164" s="426" t="s">
        <v>685</v>
      </c>
      <c r="C164" s="401">
        <v>7420304</v>
      </c>
      <c r="D164" s="353" t="s">
        <v>686</v>
      </c>
      <c r="E164" s="344">
        <v>1108682</v>
      </c>
      <c r="F164" s="344">
        <v>668208</v>
      </c>
      <c r="G164" s="390">
        <v>668208</v>
      </c>
      <c r="H164" s="390"/>
      <c r="I164" s="344"/>
      <c r="J164" s="344"/>
      <c r="K164" s="390"/>
      <c r="L164" s="390"/>
      <c r="M164" s="344">
        <v>875459</v>
      </c>
      <c r="N164" s="344">
        <v>495258</v>
      </c>
      <c r="O164" s="390">
        <v>495258</v>
      </c>
      <c r="P164" s="390"/>
      <c r="Q164" s="344"/>
      <c r="R164" s="344"/>
      <c r="S164" s="390"/>
      <c r="T164" s="344"/>
      <c r="U164" s="390"/>
      <c r="V164" s="390"/>
      <c r="W164" s="390"/>
      <c r="X164" s="391"/>
      <c r="Y164" s="308"/>
      <c r="Z164" s="308"/>
      <c r="AA164" s="308"/>
      <c r="AB164" s="308"/>
      <c r="AC164" s="308"/>
      <c r="AD164" s="308"/>
      <c r="AE164" s="308"/>
      <c r="AF164" s="308"/>
      <c r="AG164" s="308"/>
      <c r="AH164" s="308"/>
      <c r="AI164" s="308"/>
      <c r="AJ164" s="308"/>
      <c r="AK164" s="308"/>
      <c r="AL164" s="308"/>
      <c r="AM164" s="308"/>
      <c r="AN164" s="308"/>
      <c r="AO164" s="308"/>
      <c r="AP164" s="308"/>
      <c r="AQ164" s="308"/>
      <c r="AR164" s="308"/>
      <c r="AS164" s="308"/>
      <c r="AT164" s="308"/>
      <c r="AU164" s="308"/>
      <c r="AV164" s="308"/>
      <c r="AW164" s="308"/>
      <c r="AX164" s="308"/>
      <c r="AY164" s="308"/>
      <c r="AZ164" s="308"/>
      <c r="BA164" s="308"/>
      <c r="BB164" s="308"/>
      <c r="BC164" s="308"/>
      <c r="BD164" s="308"/>
      <c r="BE164" s="308"/>
      <c r="BF164" s="308"/>
      <c r="BG164" s="308"/>
      <c r="BH164" s="308"/>
      <c r="BI164" s="308"/>
      <c r="BJ164" s="308"/>
      <c r="BK164" s="308"/>
      <c r="BL164" s="308"/>
      <c r="BM164" s="308"/>
      <c r="BN164" s="308"/>
      <c r="BO164" s="308"/>
      <c r="BP164" s="308"/>
      <c r="BQ164" s="308"/>
      <c r="BR164" s="308"/>
      <c r="BS164" s="308"/>
      <c r="BT164" s="308"/>
      <c r="BU164" s="308"/>
      <c r="BV164" s="308"/>
      <c r="BW164" s="308"/>
      <c r="BX164" s="308"/>
      <c r="BY164" s="308"/>
      <c r="BZ164" s="308"/>
      <c r="CA164" s="308"/>
      <c r="CB164" s="308"/>
      <c r="CC164" s="308"/>
      <c r="CD164" s="308"/>
      <c r="CE164" s="308"/>
      <c r="CF164" s="308"/>
      <c r="CG164" s="308"/>
      <c r="CH164" s="308"/>
      <c r="CI164" s="308"/>
      <c r="CJ164" s="308"/>
      <c r="CK164" s="308"/>
      <c r="CL164" s="308"/>
      <c r="CM164" s="308"/>
      <c r="CN164" s="308"/>
      <c r="CO164" s="308"/>
      <c r="CP164" s="308"/>
      <c r="CQ164" s="308"/>
      <c r="CR164" s="308"/>
      <c r="CS164" s="308"/>
      <c r="CT164" s="308"/>
      <c r="CU164" s="308"/>
      <c r="CV164" s="308"/>
      <c r="CW164" s="308"/>
      <c r="CX164" s="308"/>
      <c r="CY164" s="308"/>
      <c r="CZ164" s="308"/>
      <c r="DA164" s="308"/>
      <c r="DB164" s="308"/>
      <c r="DC164" s="308"/>
      <c r="DD164" s="308"/>
      <c r="DE164" s="308"/>
      <c r="DF164" s="308"/>
      <c r="DG164" s="308"/>
      <c r="DH164" s="308"/>
      <c r="DI164" s="308"/>
      <c r="DJ164" s="308"/>
      <c r="DK164" s="308"/>
      <c r="DL164" s="308"/>
      <c r="DM164" s="308"/>
      <c r="DN164" s="308"/>
      <c r="DO164" s="308"/>
      <c r="DP164" s="308"/>
      <c r="DQ164" s="308"/>
      <c r="DR164" s="308"/>
      <c r="DS164" s="308"/>
      <c r="DT164" s="308"/>
      <c r="DU164" s="308"/>
      <c r="DV164" s="308"/>
      <c r="DW164" s="308"/>
      <c r="DX164" s="308"/>
      <c r="DY164" s="308"/>
      <c r="DZ164" s="308"/>
      <c r="EA164" s="308"/>
      <c r="EB164" s="308"/>
      <c r="EC164" s="308"/>
      <c r="ED164" s="308"/>
      <c r="EE164" s="308"/>
      <c r="EF164" s="308"/>
      <c r="EG164" s="308"/>
      <c r="EH164" s="308"/>
      <c r="EI164" s="308"/>
      <c r="EJ164" s="308"/>
      <c r="EK164" s="308"/>
      <c r="EL164" s="308"/>
      <c r="EM164" s="308"/>
      <c r="EN164" s="308"/>
      <c r="EO164" s="308"/>
      <c r="EP164" s="308"/>
      <c r="EQ164" s="308"/>
      <c r="ER164" s="308"/>
      <c r="ES164" s="308"/>
      <c r="ET164" s="308"/>
      <c r="EU164" s="308"/>
      <c r="EV164" s="308"/>
      <c r="EW164" s="308"/>
      <c r="EX164" s="308"/>
      <c r="EY164" s="308"/>
      <c r="EZ164" s="308"/>
      <c r="FA164" s="308"/>
      <c r="FB164" s="308"/>
      <c r="FC164" s="308"/>
      <c r="FD164" s="308"/>
      <c r="FE164" s="308"/>
      <c r="FF164" s="308"/>
      <c r="FG164" s="308"/>
      <c r="FH164" s="308"/>
      <c r="FI164" s="308"/>
      <c r="FJ164" s="308"/>
      <c r="FK164" s="308"/>
      <c r="FL164" s="308"/>
      <c r="FM164" s="308"/>
      <c r="FN164" s="308"/>
      <c r="FO164" s="308"/>
      <c r="FP164" s="308"/>
      <c r="FQ164" s="308"/>
      <c r="FR164" s="308"/>
      <c r="FS164" s="308"/>
      <c r="FT164" s="308"/>
      <c r="FU164" s="308"/>
      <c r="FV164" s="308"/>
      <c r="FW164" s="308"/>
      <c r="FX164" s="308"/>
      <c r="FY164" s="308"/>
      <c r="FZ164" s="308"/>
      <c r="GA164" s="308"/>
      <c r="GB164" s="308"/>
      <c r="GC164" s="308"/>
      <c r="GD164" s="308"/>
      <c r="GE164" s="308"/>
      <c r="GF164" s="308"/>
      <c r="GG164" s="308"/>
    </row>
    <row r="165" spans="1:189" s="392" customFormat="1" ht="28.5">
      <c r="A165" s="319">
        <v>-2</v>
      </c>
      <c r="B165" s="324" t="s">
        <v>556</v>
      </c>
      <c r="C165" s="401"/>
      <c r="D165" s="319"/>
      <c r="E165" s="322">
        <v>2858725</v>
      </c>
      <c r="F165" s="322">
        <v>2304899</v>
      </c>
      <c r="G165" s="390">
        <v>623480</v>
      </c>
      <c r="H165" s="390">
        <v>1681418</v>
      </c>
      <c r="I165" s="322"/>
      <c r="J165" s="322"/>
      <c r="K165" s="390"/>
      <c r="L165" s="390"/>
      <c r="M165" s="322">
        <v>407115.005955</v>
      </c>
      <c r="N165" s="322">
        <v>337868.43533200002</v>
      </c>
      <c r="O165" s="390">
        <v>141261.3989077</v>
      </c>
      <c r="P165" s="390">
        <v>196607.03642429999</v>
      </c>
      <c r="Q165" s="322">
        <v>746600</v>
      </c>
      <c r="R165" s="322">
        <v>746600</v>
      </c>
      <c r="S165" s="390"/>
      <c r="T165" s="322"/>
      <c r="U165" s="390"/>
      <c r="V165" s="390"/>
      <c r="W165" s="390"/>
      <c r="X165" s="391"/>
      <c r="Y165" s="308"/>
      <c r="Z165" s="308"/>
      <c r="AA165" s="308"/>
      <c r="AB165" s="308"/>
      <c r="AC165" s="308"/>
      <c r="AD165" s="308"/>
      <c r="AE165" s="308"/>
      <c r="AF165" s="308"/>
      <c r="AG165" s="308"/>
      <c r="AH165" s="308"/>
      <c r="AI165" s="308"/>
      <c r="AJ165" s="308"/>
      <c r="AK165" s="308"/>
      <c r="AL165" s="308"/>
      <c r="AM165" s="308"/>
      <c r="AN165" s="308"/>
      <c r="AO165" s="308"/>
      <c r="AP165" s="308"/>
      <c r="AQ165" s="308"/>
      <c r="AR165" s="308"/>
      <c r="AS165" s="308"/>
      <c r="AT165" s="308"/>
      <c r="AU165" s="308"/>
      <c r="AV165" s="308"/>
      <c r="AW165" s="308"/>
      <c r="AX165" s="308"/>
      <c r="AY165" s="308"/>
      <c r="AZ165" s="308"/>
      <c r="BA165" s="308"/>
      <c r="BB165" s="308"/>
      <c r="BC165" s="308"/>
      <c r="BD165" s="308"/>
      <c r="BE165" s="308"/>
      <c r="BF165" s="308"/>
      <c r="BG165" s="308"/>
      <c r="BH165" s="308"/>
      <c r="BI165" s="308"/>
      <c r="BJ165" s="308"/>
      <c r="BK165" s="308"/>
      <c r="BL165" s="308"/>
      <c r="BM165" s="308"/>
      <c r="BN165" s="308"/>
      <c r="BO165" s="308"/>
      <c r="BP165" s="308"/>
      <c r="BQ165" s="308"/>
      <c r="BR165" s="308"/>
      <c r="BS165" s="308"/>
      <c r="BT165" s="308"/>
      <c r="BU165" s="308"/>
      <c r="BV165" s="308"/>
      <c r="BW165" s="308"/>
      <c r="BX165" s="308"/>
      <c r="BY165" s="308"/>
      <c r="BZ165" s="308"/>
      <c r="CA165" s="308"/>
      <c r="CB165" s="308"/>
      <c r="CC165" s="308"/>
      <c r="CD165" s="308"/>
      <c r="CE165" s="308"/>
      <c r="CF165" s="308"/>
      <c r="CG165" s="308"/>
      <c r="CH165" s="308"/>
      <c r="CI165" s="308"/>
      <c r="CJ165" s="308"/>
      <c r="CK165" s="308"/>
      <c r="CL165" s="308"/>
      <c r="CM165" s="308"/>
      <c r="CN165" s="308"/>
      <c r="CO165" s="308"/>
      <c r="CP165" s="308"/>
      <c r="CQ165" s="308"/>
      <c r="CR165" s="308"/>
      <c r="CS165" s="308"/>
      <c r="CT165" s="308"/>
      <c r="CU165" s="308"/>
      <c r="CV165" s="308"/>
      <c r="CW165" s="308"/>
      <c r="CX165" s="308"/>
      <c r="CY165" s="308"/>
      <c r="CZ165" s="308"/>
      <c r="DA165" s="308"/>
      <c r="DB165" s="308"/>
      <c r="DC165" s="308"/>
      <c r="DD165" s="308"/>
      <c r="DE165" s="308"/>
      <c r="DF165" s="308"/>
      <c r="DG165" s="308"/>
      <c r="DH165" s="308"/>
      <c r="DI165" s="308"/>
      <c r="DJ165" s="308"/>
      <c r="DK165" s="308"/>
      <c r="DL165" s="308"/>
      <c r="DM165" s="308"/>
      <c r="DN165" s="308"/>
      <c r="DO165" s="308"/>
      <c r="DP165" s="308"/>
      <c r="DQ165" s="308"/>
      <c r="DR165" s="308"/>
      <c r="DS165" s="308"/>
      <c r="DT165" s="308"/>
      <c r="DU165" s="308"/>
      <c r="DV165" s="308"/>
      <c r="DW165" s="308"/>
      <c r="DX165" s="308"/>
      <c r="DY165" s="308"/>
      <c r="DZ165" s="308"/>
      <c r="EA165" s="308"/>
      <c r="EB165" s="308"/>
      <c r="EC165" s="308"/>
      <c r="ED165" s="308"/>
      <c r="EE165" s="308"/>
      <c r="EF165" s="308"/>
      <c r="EG165" s="308"/>
      <c r="EH165" s="308"/>
      <c r="EI165" s="308"/>
      <c r="EJ165" s="308"/>
      <c r="EK165" s="308"/>
      <c r="EL165" s="308"/>
      <c r="EM165" s="308"/>
      <c r="EN165" s="308"/>
      <c r="EO165" s="308"/>
      <c r="EP165" s="308"/>
      <c r="EQ165" s="308"/>
      <c r="ER165" s="308"/>
      <c r="ES165" s="308"/>
      <c r="ET165" s="308"/>
      <c r="EU165" s="308"/>
      <c r="EV165" s="308"/>
      <c r="EW165" s="308"/>
      <c r="EX165" s="308"/>
      <c r="EY165" s="308"/>
      <c r="EZ165" s="308"/>
      <c r="FA165" s="308"/>
      <c r="FB165" s="308"/>
      <c r="FC165" s="308"/>
      <c r="FD165" s="308"/>
      <c r="FE165" s="308"/>
      <c r="FF165" s="308"/>
      <c r="FG165" s="308"/>
      <c r="FH165" s="308"/>
      <c r="FI165" s="308"/>
      <c r="FJ165" s="308"/>
      <c r="FK165" s="308"/>
      <c r="FL165" s="308"/>
      <c r="FM165" s="308"/>
      <c r="FN165" s="308"/>
      <c r="FO165" s="308"/>
      <c r="FP165" s="308"/>
      <c r="FQ165" s="308"/>
      <c r="FR165" s="308"/>
      <c r="FS165" s="308"/>
      <c r="FT165" s="308"/>
      <c r="FU165" s="308"/>
      <c r="FV165" s="308"/>
      <c r="FW165" s="308"/>
      <c r="FX165" s="308"/>
      <c r="FY165" s="308"/>
      <c r="FZ165" s="308"/>
      <c r="GA165" s="308"/>
      <c r="GB165" s="308"/>
      <c r="GC165" s="308"/>
      <c r="GD165" s="308"/>
      <c r="GE165" s="308"/>
      <c r="GF165" s="308"/>
      <c r="GG165" s="308"/>
    </row>
    <row r="166" spans="1:189" s="392" customFormat="1">
      <c r="A166" s="353" t="s">
        <v>485</v>
      </c>
      <c r="B166" s="427" t="s">
        <v>522</v>
      </c>
      <c r="C166" s="401"/>
      <c r="D166" s="410"/>
      <c r="E166" s="344">
        <v>2858725</v>
      </c>
      <c r="F166" s="395">
        <v>2304899</v>
      </c>
      <c r="G166" s="390">
        <v>623480</v>
      </c>
      <c r="H166" s="390">
        <v>1681418</v>
      </c>
      <c r="I166" s="344"/>
      <c r="J166" s="344"/>
      <c r="K166" s="390"/>
      <c r="L166" s="390"/>
      <c r="M166" s="344">
        <v>407115.005955</v>
      </c>
      <c r="N166" s="344">
        <v>337868.43533200002</v>
      </c>
      <c r="O166" s="390">
        <v>141261.3989077</v>
      </c>
      <c r="P166" s="390">
        <v>196607.03642429999</v>
      </c>
      <c r="Q166" s="344">
        <v>746600</v>
      </c>
      <c r="R166" s="344">
        <v>746600</v>
      </c>
      <c r="S166" s="390"/>
      <c r="T166" s="344"/>
      <c r="U166" s="390"/>
      <c r="V166" s="390"/>
      <c r="W166" s="390"/>
      <c r="X166" s="391"/>
      <c r="Y166" s="308"/>
      <c r="Z166" s="308"/>
      <c r="AA166" s="308"/>
      <c r="AB166" s="308"/>
      <c r="AC166" s="308"/>
      <c r="AD166" s="308"/>
      <c r="AE166" s="308"/>
      <c r="AF166" s="308"/>
      <c r="AG166" s="308"/>
      <c r="AH166" s="308"/>
      <c r="AI166" s="308"/>
      <c r="AJ166" s="308"/>
      <c r="AK166" s="308"/>
      <c r="AL166" s="308"/>
      <c r="AM166" s="308"/>
      <c r="AN166" s="308"/>
      <c r="AO166" s="308"/>
      <c r="AP166" s="308"/>
      <c r="AQ166" s="308"/>
      <c r="AR166" s="308"/>
      <c r="AS166" s="308"/>
      <c r="AT166" s="308"/>
      <c r="AU166" s="308"/>
      <c r="AV166" s="308"/>
      <c r="AW166" s="308"/>
      <c r="AX166" s="308"/>
      <c r="AY166" s="308"/>
      <c r="AZ166" s="308"/>
      <c r="BA166" s="308"/>
      <c r="BB166" s="308"/>
      <c r="BC166" s="308"/>
      <c r="BD166" s="308"/>
      <c r="BE166" s="308"/>
      <c r="BF166" s="308"/>
      <c r="BG166" s="308"/>
      <c r="BH166" s="308"/>
      <c r="BI166" s="308"/>
      <c r="BJ166" s="308"/>
      <c r="BK166" s="308"/>
      <c r="BL166" s="308"/>
      <c r="BM166" s="308"/>
      <c r="BN166" s="308"/>
      <c r="BO166" s="308"/>
      <c r="BP166" s="308"/>
      <c r="BQ166" s="308"/>
      <c r="BR166" s="308"/>
      <c r="BS166" s="308"/>
      <c r="BT166" s="308"/>
      <c r="BU166" s="308"/>
      <c r="BV166" s="308"/>
      <c r="BW166" s="308"/>
      <c r="BX166" s="308"/>
      <c r="BY166" s="308"/>
      <c r="BZ166" s="308"/>
      <c r="CA166" s="308"/>
      <c r="CB166" s="308"/>
      <c r="CC166" s="308"/>
      <c r="CD166" s="308"/>
      <c r="CE166" s="308"/>
      <c r="CF166" s="308"/>
      <c r="CG166" s="308"/>
      <c r="CH166" s="308"/>
      <c r="CI166" s="308"/>
      <c r="CJ166" s="308"/>
      <c r="CK166" s="308"/>
      <c r="CL166" s="308"/>
      <c r="CM166" s="308"/>
      <c r="CN166" s="308"/>
      <c r="CO166" s="308"/>
      <c r="CP166" s="308"/>
      <c r="CQ166" s="308"/>
      <c r="CR166" s="308"/>
      <c r="CS166" s="308"/>
      <c r="CT166" s="308"/>
      <c r="CU166" s="308"/>
      <c r="CV166" s="308"/>
      <c r="CW166" s="308"/>
      <c r="CX166" s="308"/>
      <c r="CY166" s="308"/>
      <c r="CZ166" s="308"/>
      <c r="DA166" s="308"/>
      <c r="DB166" s="308"/>
      <c r="DC166" s="308"/>
      <c r="DD166" s="308"/>
      <c r="DE166" s="308"/>
      <c r="DF166" s="308"/>
      <c r="DG166" s="308"/>
      <c r="DH166" s="308"/>
      <c r="DI166" s="308"/>
      <c r="DJ166" s="308"/>
      <c r="DK166" s="308"/>
      <c r="DL166" s="308"/>
      <c r="DM166" s="308"/>
      <c r="DN166" s="308"/>
      <c r="DO166" s="308"/>
      <c r="DP166" s="308"/>
      <c r="DQ166" s="308"/>
      <c r="DR166" s="308"/>
      <c r="DS166" s="308"/>
      <c r="DT166" s="308"/>
      <c r="DU166" s="308"/>
      <c r="DV166" s="308"/>
      <c r="DW166" s="308"/>
      <c r="DX166" s="308"/>
      <c r="DY166" s="308"/>
      <c r="DZ166" s="308"/>
      <c r="EA166" s="308"/>
      <c r="EB166" s="308"/>
      <c r="EC166" s="308"/>
      <c r="ED166" s="308"/>
      <c r="EE166" s="308"/>
      <c r="EF166" s="308"/>
      <c r="EG166" s="308"/>
      <c r="EH166" s="308"/>
      <c r="EI166" s="308"/>
      <c r="EJ166" s="308"/>
      <c r="EK166" s="308"/>
      <c r="EL166" s="308"/>
      <c r="EM166" s="308"/>
      <c r="EN166" s="308"/>
      <c r="EO166" s="308"/>
      <c r="EP166" s="308"/>
      <c r="EQ166" s="308"/>
      <c r="ER166" s="308"/>
      <c r="ES166" s="308"/>
      <c r="ET166" s="308"/>
      <c r="EU166" s="308"/>
      <c r="EV166" s="308"/>
      <c r="EW166" s="308"/>
      <c r="EX166" s="308"/>
      <c r="EY166" s="308"/>
      <c r="EZ166" s="308"/>
      <c r="FA166" s="308"/>
      <c r="FB166" s="308"/>
      <c r="FC166" s="308"/>
      <c r="FD166" s="308"/>
      <c r="FE166" s="308"/>
      <c r="FF166" s="308"/>
      <c r="FG166" s="308"/>
      <c r="FH166" s="308"/>
      <c r="FI166" s="308"/>
      <c r="FJ166" s="308"/>
      <c r="FK166" s="308"/>
      <c r="FL166" s="308"/>
      <c r="FM166" s="308"/>
      <c r="FN166" s="308"/>
      <c r="FO166" s="308"/>
      <c r="FP166" s="308"/>
      <c r="FQ166" s="308"/>
      <c r="FR166" s="308"/>
      <c r="FS166" s="308"/>
      <c r="FT166" s="308"/>
      <c r="FU166" s="308"/>
      <c r="FV166" s="308"/>
      <c r="FW166" s="308"/>
      <c r="FX166" s="308"/>
      <c r="FY166" s="308"/>
      <c r="FZ166" s="308"/>
      <c r="GA166" s="308"/>
      <c r="GB166" s="308"/>
      <c r="GC166" s="308"/>
      <c r="GD166" s="308"/>
      <c r="GE166" s="308"/>
      <c r="GF166" s="308"/>
      <c r="GG166" s="308"/>
    </row>
    <row r="167" spans="1:189" s="392" customFormat="1" ht="45">
      <c r="A167" s="353">
        <v>1</v>
      </c>
      <c r="B167" s="427" t="s">
        <v>687</v>
      </c>
      <c r="C167" s="401">
        <v>7593697</v>
      </c>
      <c r="D167" s="428" t="s">
        <v>688</v>
      </c>
      <c r="E167" s="395">
        <v>232150</v>
      </c>
      <c r="F167" s="395">
        <v>205000</v>
      </c>
      <c r="G167" s="390">
        <v>143150</v>
      </c>
      <c r="H167" s="390">
        <v>61850</v>
      </c>
      <c r="I167" s="344"/>
      <c r="J167" s="344"/>
      <c r="K167" s="390"/>
      <c r="L167" s="390"/>
      <c r="M167" s="344">
        <v>204488.24853300001</v>
      </c>
      <c r="N167" s="344">
        <v>181241.67499999999</v>
      </c>
      <c r="O167" s="390">
        <v>126861.3989077</v>
      </c>
      <c r="P167" s="390">
        <v>54380.276092299995</v>
      </c>
      <c r="Q167" s="344">
        <v>14000</v>
      </c>
      <c r="R167" s="344">
        <v>14000</v>
      </c>
      <c r="S167" s="390"/>
      <c r="T167" s="344"/>
      <c r="U167" s="390"/>
      <c r="V167" s="390"/>
      <c r="W167" s="390"/>
      <c r="X167" s="391"/>
      <c r="Y167" s="308"/>
      <c r="Z167" s="308"/>
      <c r="AA167" s="308"/>
      <c r="AB167" s="308"/>
      <c r="AC167" s="308"/>
      <c r="AD167" s="308"/>
      <c r="AE167" s="308"/>
      <c r="AF167" s="308"/>
      <c r="AG167" s="308"/>
      <c r="AH167" s="308"/>
      <c r="AI167" s="308"/>
      <c r="AJ167" s="308"/>
      <c r="AK167" s="308"/>
      <c r="AL167" s="308"/>
      <c r="AM167" s="308"/>
      <c r="AN167" s="308"/>
      <c r="AO167" s="308"/>
      <c r="AP167" s="308"/>
      <c r="AQ167" s="308"/>
      <c r="AR167" s="308"/>
      <c r="AS167" s="308"/>
      <c r="AT167" s="308"/>
      <c r="AU167" s="308"/>
      <c r="AV167" s="308"/>
      <c r="AW167" s="308"/>
      <c r="AX167" s="308"/>
      <c r="AY167" s="308"/>
      <c r="AZ167" s="308"/>
      <c r="BA167" s="308"/>
      <c r="BB167" s="308"/>
      <c r="BC167" s="308"/>
      <c r="BD167" s="308"/>
      <c r="BE167" s="308"/>
      <c r="BF167" s="308"/>
      <c r="BG167" s="308"/>
      <c r="BH167" s="308"/>
      <c r="BI167" s="308"/>
      <c r="BJ167" s="308"/>
      <c r="BK167" s="308"/>
      <c r="BL167" s="308"/>
      <c r="BM167" s="308"/>
      <c r="BN167" s="308"/>
      <c r="BO167" s="308"/>
      <c r="BP167" s="308"/>
      <c r="BQ167" s="308"/>
      <c r="BR167" s="308"/>
      <c r="BS167" s="308"/>
      <c r="BT167" s="308"/>
      <c r="BU167" s="308"/>
      <c r="BV167" s="308"/>
      <c r="BW167" s="308"/>
      <c r="BX167" s="308"/>
      <c r="BY167" s="308"/>
      <c r="BZ167" s="308"/>
      <c r="CA167" s="308"/>
      <c r="CB167" s="308"/>
      <c r="CC167" s="308"/>
      <c r="CD167" s="308"/>
      <c r="CE167" s="308"/>
      <c r="CF167" s="308"/>
      <c r="CG167" s="308"/>
      <c r="CH167" s="308"/>
      <c r="CI167" s="308"/>
      <c r="CJ167" s="308"/>
      <c r="CK167" s="308"/>
      <c r="CL167" s="308"/>
      <c r="CM167" s="308"/>
      <c r="CN167" s="308"/>
      <c r="CO167" s="308"/>
      <c r="CP167" s="308"/>
      <c r="CQ167" s="308"/>
      <c r="CR167" s="308"/>
      <c r="CS167" s="308"/>
      <c r="CT167" s="308"/>
      <c r="CU167" s="308"/>
      <c r="CV167" s="308"/>
      <c r="CW167" s="308"/>
      <c r="CX167" s="308"/>
      <c r="CY167" s="308"/>
      <c r="CZ167" s="308"/>
      <c r="DA167" s="308"/>
      <c r="DB167" s="308"/>
      <c r="DC167" s="308"/>
      <c r="DD167" s="308"/>
      <c r="DE167" s="308"/>
      <c r="DF167" s="308"/>
      <c r="DG167" s="308"/>
      <c r="DH167" s="308"/>
      <c r="DI167" s="308"/>
      <c r="DJ167" s="308"/>
      <c r="DK167" s="308"/>
      <c r="DL167" s="308"/>
      <c r="DM167" s="308"/>
      <c r="DN167" s="308"/>
      <c r="DO167" s="308"/>
      <c r="DP167" s="308"/>
      <c r="DQ167" s="308"/>
      <c r="DR167" s="308"/>
      <c r="DS167" s="308"/>
      <c r="DT167" s="308"/>
      <c r="DU167" s="308"/>
      <c r="DV167" s="308"/>
      <c r="DW167" s="308"/>
      <c r="DX167" s="308"/>
      <c r="DY167" s="308"/>
      <c r="DZ167" s="308"/>
      <c r="EA167" s="308"/>
      <c r="EB167" s="308"/>
      <c r="EC167" s="308"/>
      <c r="ED167" s="308"/>
      <c r="EE167" s="308"/>
      <c r="EF167" s="308"/>
      <c r="EG167" s="308"/>
      <c r="EH167" s="308"/>
      <c r="EI167" s="308"/>
      <c r="EJ167" s="308"/>
      <c r="EK167" s="308"/>
      <c r="EL167" s="308"/>
      <c r="EM167" s="308"/>
      <c r="EN167" s="308"/>
      <c r="EO167" s="308"/>
      <c r="EP167" s="308"/>
      <c r="EQ167" s="308"/>
      <c r="ER167" s="308"/>
      <c r="ES167" s="308"/>
      <c r="ET167" s="308"/>
      <c r="EU167" s="308"/>
      <c r="EV167" s="308"/>
      <c r="EW167" s="308"/>
      <c r="EX167" s="308"/>
      <c r="EY167" s="308"/>
      <c r="EZ167" s="308"/>
      <c r="FA167" s="308"/>
      <c r="FB167" s="308"/>
      <c r="FC167" s="308"/>
      <c r="FD167" s="308"/>
      <c r="FE167" s="308"/>
      <c r="FF167" s="308"/>
      <c r="FG167" s="308"/>
      <c r="FH167" s="308"/>
      <c r="FI167" s="308"/>
      <c r="FJ167" s="308"/>
      <c r="FK167" s="308"/>
      <c r="FL167" s="308"/>
      <c r="FM167" s="308"/>
      <c r="FN167" s="308"/>
      <c r="FO167" s="308"/>
      <c r="FP167" s="308"/>
      <c r="FQ167" s="308"/>
      <c r="FR167" s="308"/>
      <c r="FS167" s="308"/>
      <c r="FT167" s="308"/>
      <c r="FU167" s="308"/>
      <c r="FV167" s="308"/>
      <c r="FW167" s="308"/>
      <c r="FX167" s="308"/>
      <c r="FY167" s="308"/>
      <c r="FZ167" s="308"/>
      <c r="GA167" s="308"/>
      <c r="GB167" s="308"/>
      <c r="GC167" s="308"/>
      <c r="GD167" s="308"/>
      <c r="GE167" s="308"/>
      <c r="GF167" s="308"/>
      <c r="GG167" s="308"/>
    </row>
    <row r="168" spans="1:189" s="392" customFormat="1" ht="30">
      <c r="A168" s="353">
        <v>2</v>
      </c>
      <c r="B168" s="427" t="s">
        <v>689</v>
      </c>
      <c r="C168" s="401">
        <v>7582908</v>
      </c>
      <c r="D168" s="429" t="s">
        <v>690</v>
      </c>
      <c r="E168" s="344">
        <v>768075</v>
      </c>
      <c r="F168" s="395">
        <v>566899</v>
      </c>
      <c r="G168" s="390">
        <v>480330</v>
      </c>
      <c r="H168" s="390">
        <v>86568</v>
      </c>
      <c r="I168" s="344"/>
      <c r="J168" s="344"/>
      <c r="K168" s="390"/>
      <c r="L168" s="390"/>
      <c r="M168" s="344">
        <v>3600</v>
      </c>
      <c r="N168" s="344">
        <v>14400</v>
      </c>
      <c r="O168" s="390">
        <v>14400</v>
      </c>
      <c r="P168" s="390"/>
      <c r="Q168" s="344">
        <v>118000</v>
      </c>
      <c r="R168" s="344">
        <v>118000</v>
      </c>
      <c r="S168" s="390"/>
      <c r="T168" s="344"/>
      <c r="U168" s="390"/>
      <c r="V168" s="390"/>
      <c r="W168" s="390"/>
      <c r="X168" s="391"/>
      <c r="Y168" s="308"/>
      <c r="Z168" s="308"/>
      <c r="AA168" s="308"/>
      <c r="AB168" s="308"/>
      <c r="AC168" s="308"/>
      <c r="AD168" s="308"/>
      <c r="AE168" s="308"/>
      <c r="AF168" s="308"/>
      <c r="AG168" s="308"/>
      <c r="AH168" s="308"/>
      <c r="AI168" s="308"/>
      <c r="AJ168" s="308"/>
      <c r="AK168" s="308"/>
      <c r="AL168" s="308"/>
      <c r="AM168" s="308"/>
      <c r="AN168" s="308"/>
      <c r="AO168" s="308"/>
      <c r="AP168" s="308"/>
      <c r="AQ168" s="308"/>
      <c r="AR168" s="308"/>
      <c r="AS168" s="308"/>
      <c r="AT168" s="308"/>
      <c r="AU168" s="308"/>
      <c r="AV168" s="308"/>
      <c r="AW168" s="308"/>
      <c r="AX168" s="308"/>
      <c r="AY168" s="308"/>
      <c r="AZ168" s="308"/>
      <c r="BA168" s="308"/>
      <c r="BB168" s="308"/>
      <c r="BC168" s="308"/>
      <c r="BD168" s="308"/>
      <c r="BE168" s="308"/>
      <c r="BF168" s="308"/>
      <c r="BG168" s="308"/>
      <c r="BH168" s="308"/>
      <c r="BI168" s="308"/>
      <c r="BJ168" s="308"/>
      <c r="BK168" s="308"/>
      <c r="BL168" s="308"/>
      <c r="BM168" s="308"/>
      <c r="BN168" s="308"/>
      <c r="BO168" s="308"/>
      <c r="BP168" s="308"/>
      <c r="BQ168" s="308"/>
      <c r="BR168" s="308"/>
      <c r="BS168" s="308"/>
      <c r="BT168" s="308"/>
      <c r="BU168" s="308"/>
      <c r="BV168" s="308"/>
      <c r="BW168" s="308"/>
      <c r="BX168" s="308"/>
      <c r="BY168" s="308"/>
      <c r="BZ168" s="308"/>
      <c r="CA168" s="308"/>
      <c r="CB168" s="308"/>
      <c r="CC168" s="308"/>
      <c r="CD168" s="308"/>
      <c r="CE168" s="308"/>
      <c r="CF168" s="308"/>
      <c r="CG168" s="308"/>
      <c r="CH168" s="308"/>
      <c r="CI168" s="308"/>
      <c r="CJ168" s="308"/>
      <c r="CK168" s="308"/>
      <c r="CL168" s="308"/>
      <c r="CM168" s="308"/>
      <c r="CN168" s="308"/>
      <c r="CO168" s="308"/>
      <c r="CP168" s="308"/>
      <c r="CQ168" s="308"/>
      <c r="CR168" s="308"/>
      <c r="CS168" s="308"/>
      <c r="CT168" s="308"/>
      <c r="CU168" s="308"/>
      <c r="CV168" s="308"/>
      <c r="CW168" s="308"/>
      <c r="CX168" s="308"/>
      <c r="CY168" s="308"/>
      <c r="CZ168" s="308"/>
      <c r="DA168" s="308"/>
      <c r="DB168" s="308"/>
      <c r="DC168" s="308"/>
      <c r="DD168" s="308"/>
      <c r="DE168" s="308"/>
      <c r="DF168" s="308"/>
      <c r="DG168" s="308"/>
      <c r="DH168" s="308"/>
      <c r="DI168" s="308"/>
      <c r="DJ168" s="308"/>
      <c r="DK168" s="308"/>
      <c r="DL168" s="308"/>
      <c r="DM168" s="308"/>
      <c r="DN168" s="308"/>
      <c r="DO168" s="308"/>
      <c r="DP168" s="308"/>
      <c r="DQ168" s="308"/>
      <c r="DR168" s="308"/>
      <c r="DS168" s="308"/>
      <c r="DT168" s="308"/>
      <c r="DU168" s="308"/>
      <c r="DV168" s="308"/>
      <c r="DW168" s="308"/>
      <c r="DX168" s="308"/>
      <c r="DY168" s="308"/>
      <c r="DZ168" s="308"/>
      <c r="EA168" s="308"/>
      <c r="EB168" s="308"/>
      <c r="EC168" s="308"/>
      <c r="ED168" s="308"/>
      <c r="EE168" s="308"/>
      <c r="EF168" s="308"/>
      <c r="EG168" s="308"/>
      <c r="EH168" s="308"/>
      <c r="EI168" s="308"/>
      <c r="EJ168" s="308"/>
      <c r="EK168" s="308"/>
      <c r="EL168" s="308"/>
      <c r="EM168" s="308"/>
      <c r="EN168" s="308"/>
      <c r="EO168" s="308"/>
      <c r="EP168" s="308"/>
      <c r="EQ168" s="308"/>
      <c r="ER168" s="308"/>
      <c r="ES168" s="308"/>
      <c r="ET168" s="308"/>
      <c r="EU168" s="308"/>
      <c r="EV168" s="308"/>
      <c r="EW168" s="308"/>
      <c r="EX168" s="308"/>
      <c r="EY168" s="308"/>
      <c r="EZ168" s="308"/>
      <c r="FA168" s="308"/>
      <c r="FB168" s="308"/>
      <c r="FC168" s="308"/>
      <c r="FD168" s="308"/>
      <c r="FE168" s="308"/>
      <c r="FF168" s="308"/>
      <c r="FG168" s="308"/>
      <c r="FH168" s="308"/>
      <c r="FI168" s="308"/>
      <c r="FJ168" s="308"/>
      <c r="FK168" s="308"/>
      <c r="FL168" s="308"/>
      <c r="FM168" s="308"/>
      <c r="FN168" s="308"/>
      <c r="FO168" s="308"/>
      <c r="FP168" s="308"/>
      <c r="FQ168" s="308"/>
      <c r="FR168" s="308"/>
      <c r="FS168" s="308"/>
      <c r="FT168" s="308"/>
      <c r="FU168" s="308"/>
      <c r="FV168" s="308"/>
      <c r="FW168" s="308"/>
      <c r="FX168" s="308"/>
      <c r="FY168" s="308"/>
      <c r="FZ168" s="308"/>
      <c r="GA168" s="308"/>
      <c r="GB168" s="308"/>
      <c r="GC168" s="308"/>
      <c r="GD168" s="308"/>
      <c r="GE168" s="308"/>
      <c r="GF168" s="308"/>
      <c r="GG168" s="308"/>
    </row>
    <row r="169" spans="1:189" s="392" customFormat="1" ht="45">
      <c r="A169" s="353">
        <v>3</v>
      </c>
      <c r="B169" s="427" t="s">
        <v>691</v>
      </c>
      <c r="C169" s="401">
        <v>7678808</v>
      </c>
      <c r="D169" s="367" t="s">
        <v>692</v>
      </c>
      <c r="E169" s="344">
        <v>1858500</v>
      </c>
      <c r="F169" s="395">
        <v>1533000</v>
      </c>
      <c r="G169" s="390"/>
      <c r="H169" s="390">
        <v>1533000</v>
      </c>
      <c r="I169" s="344"/>
      <c r="J169" s="344"/>
      <c r="K169" s="390"/>
      <c r="L169" s="390"/>
      <c r="M169" s="344">
        <v>199026.757422</v>
      </c>
      <c r="N169" s="344">
        <v>142226.76033200001</v>
      </c>
      <c r="O169" s="390">
        <v>0</v>
      </c>
      <c r="P169" s="390">
        <v>142226.76033200001</v>
      </c>
      <c r="Q169" s="344">
        <v>614600</v>
      </c>
      <c r="R169" s="344">
        <v>614600</v>
      </c>
      <c r="S169" s="390"/>
      <c r="T169" s="344"/>
      <c r="U169" s="390"/>
      <c r="V169" s="390"/>
      <c r="W169" s="390"/>
      <c r="X169" s="391"/>
      <c r="Y169" s="308"/>
      <c r="Z169" s="308"/>
      <c r="AA169" s="308"/>
      <c r="AB169" s="308"/>
      <c r="AC169" s="308"/>
      <c r="AD169" s="308"/>
      <c r="AE169" s="308"/>
      <c r="AF169" s="308"/>
      <c r="AG169" s="308"/>
      <c r="AH169" s="308"/>
      <c r="AI169" s="308"/>
      <c r="AJ169" s="308"/>
      <c r="AK169" s="308"/>
      <c r="AL169" s="308"/>
      <c r="AM169" s="308"/>
      <c r="AN169" s="308"/>
      <c r="AO169" s="308"/>
      <c r="AP169" s="308"/>
      <c r="AQ169" s="308"/>
      <c r="AR169" s="308"/>
      <c r="AS169" s="308"/>
      <c r="AT169" s="308"/>
      <c r="AU169" s="308"/>
      <c r="AV169" s="308"/>
      <c r="AW169" s="308"/>
      <c r="AX169" s="308"/>
      <c r="AY169" s="308"/>
      <c r="AZ169" s="308"/>
      <c r="BA169" s="308"/>
      <c r="BB169" s="308"/>
      <c r="BC169" s="308"/>
      <c r="BD169" s="308"/>
      <c r="BE169" s="308"/>
      <c r="BF169" s="308"/>
      <c r="BG169" s="308"/>
      <c r="BH169" s="308"/>
      <c r="BI169" s="308"/>
      <c r="BJ169" s="308"/>
      <c r="BK169" s="308"/>
      <c r="BL169" s="308"/>
      <c r="BM169" s="308"/>
      <c r="BN169" s="308"/>
      <c r="BO169" s="308"/>
      <c r="BP169" s="308"/>
      <c r="BQ169" s="308"/>
      <c r="BR169" s="308"/>
      <c r="BS169" s="308"/>
      <c r="BT169" s="308"/>
      <c r="BU169" s="308"/>
      <c r="BV169" s="308"/>
      <c r="BW169" s="308"/>
      <c r="BX169" s="308"/>
      <c r="BY169" s="308"/>
      <c r="BZ169" s="308"/>
      <c r="CA169" s="308"/>
      <c r="CB169" s="308"/>
      <c r="CC169" s="308"/>
      <c r="CD169" s="308"/>
      <c r="CE169" s="308"/>
      <c r="CF169" s="308"/>
      <c r="CG169" s="308"/>
      <c r="CH169" s="308"/>
      <c r="CI169" s="308"/>
      <c r="CJ169" s="308"/>
      <c r="CK169" s="308"/>
      <c r="CL169" s="308"/>
      <c r="CM169" s="308"/>
      <c r="CN169" s="308"/>
      <c r="CO169" s="308"/>
      <c r="CP169" s="308"/>
      <c r="CQ169" s="308"/>
      <c r="CR169" s="308"/>
      <c r="CS169" s="308"/>
      <c r="CT169" s="308"/>
      <c r="CU169" s="308"/>
      <c r="CV169" s="308"/>
      <c r="CW169" s="308"/>
      <c r="CX169" s="308"/>
      <c r="CY169" s="308"/>
      <c r="CZ169" s="308"/>
      <c r="DA169" s="308"/>
      <c r="DB169" s="308"/>
      <c r="DC169" s="308"/>
      <c r="DD169" s="308"/>
      <c r="DE169" s="308"/>
      <c r="DF169" s="308"/>
      <c r="DG169" s="308"/>
      <c r="DH169" s="308"/>
      <c r="DI169" s="308"/>
      <c r="DJ169" s="308"/>
      <c r="DK169" s="308"/>
      <c r="DL169" s="308"/>
      <c r="DM169" s="308"/>
      <c r="DN169" s="308"/>
      <c r="DO169" s="308"/>
      <c r="DP169" s="308"/>
      <c r="DQ169" s="308"/>
      <c r="DR169" s="308"/>
      <c r="DS169" s="308"/>
      <c r="DT169" s="308"/>
      <c r="DU169" s="308"/>
      <c r="DV169" s="308"/>
      <c r="DW169" s="308"/>
      <c r="DX169" s="308"/>
      <c r="DY169" s="308"/>
      <c r="DZ169" s="308"/>
      <c r="EA169" s="308"/>
      <c r="EB169" s="308"/>
      <c r="EC169" s="308"/>
      <c r="ED169" s="308"/>
      <c r="EE169" s="308"/>
      <c r="EF169" s="308"/>
      <c r="EG169" s="308"/>
      <c r="EH169" s="308"/>
      <c r="EI169" s="308"/>
      <c r="EJ169" s="308"/>
      <c r="EK169" s="308"/>
      <c r="EL169" s="308"/>
      <c r="EM169" s="308"/>
      <c r="EN169" s="308"/>
      <c r="EO169" s="308"/>
      <c r="EP169" s="308"/>
      <c r="EQ169" s="308"/>
      <c r="ER169" s="308"/>
      <c r="ES169" s="308"/>
      <c r="ET169" s="308"/>
      <c r="EU169" s="308"/>
      <c r="EV169" s="308"/>
      <c r="EW169" s="308"/>
      <c r="EX169" s="308"/>
      <c r="EY169" s="308"/>
      <c r="EZ169" s="308"/>
      <c r="FA169" s="308"/>
      <c r="FB169" s="308"/>
      <c r="FC169" s="308"/>
      <c r="FD169" s="308"/>
      <c r="FE169" s="308"/>
      <c r="FF169" s="308"/>
      <c r="FG169" s="308"/>
      <c r="FH169" s="308"/>
      <c r="FI169" s="308"/>
      <c r="FJ169" s="308"/>
      <c r="FK169" s="308"/>
      <c r="FL169" s="308"/>
      <c r="FM169" s="308"/>
      <c r="FN169" s="308"/>
      <c r="FO169" s="308"/>
      <c r="FP169" s="308"/>
      <c r="FQ169" s="308"/>
      <c r="FR169" s="308"/>
      <c r="FS169" s="308"/>
      <c r="FT169" s="308"/>
      <c r="FU169" s="308"/>
      <c r="FV169" s="308"/>
      <c r="FW169" s="308"/>
      <c r="FX169" s="308"/>
      <c r="FY169" s="308"/>
      <c r="FZ169" s="308"/>
      <c r="GA169" s="308"/>
      <c r="GB169" s="308"/>
      <c r="GC169" s="308"/>
      <c r="GD169" s="308"/>
      <c r="GE169" s="308"/>
      <c r="GF169" s="308"/>
      <c r="GG169" s="308"/>
    </row>
    <row r="170" spans="1:189" s="392" customFormat="1">
      <c r="A170" s="353" t="s">
        <v>4</v>
      </c>
      <c r="B170" s="427" t="s">
        <v>693</v>
      </c>
      <c r="C170" s="401"/>
      <c r="D170" s="410"/>
      <c r="E170" s="344">
        <v>1680940.4125768999</v>
      </c>
      <c r="F170" s="395">
        <v>890661.63057689997</v>
      </c>
      <c r="G170" s="390">
        <v>802071</v>
      </c>
      <c r="H170" s="390">
        <v>84517.727173171996</v>
      </c>
      <c r="I170" s="344"/>
      <c r="J170" s="344"/>
      <c r="K170" s="390"/>
      <c r="L170" s="390"/>
      <c r="M170" s="344">
        <v>186959.0341331801</v>
      </c>
      <c r="N170" s="344">
        <v>128526.0341331801</v>
      </c>
      <c r="O170" s="390">
        <v>124453.1307294521</v>
      </c>
      <c r="P170" s="390">
        <v>4072.9034037280098</v>
      </c>
      <c r="Q170" s="344">
        <v>259470</v>
      </c>
      <c r="R170" s="344">
        <v>259470</v>
      </c>
      <c r="S170" s="390"/>
      <c r="T170" s="344"/>
      <c r="U170" s="390"/>
      <c r="V170" s="390"/>
      <c r="W170" s="390"/>
      <c r="X170" s="391"/>
      <c r="Y170" s="308"/>
      <c r="Z170" s="308"/>
      <c r="AA170" s="308"/>
      <c r="AB170" s="308"/>
      <c r="AC170" s="308"/>
      <c r="AD170" s="308"/>
      <c r="AE170" s="308"/>
      <c r="AF170" s="308"/>
      <c r="AG170" s="308"/>
      <c r="AH170" s="308"/>
      <c r="AI170" s="308"/>
      <c r="AJ170" s="308"/>
      <c r="AK170" s="308"/>
      <c r="AL170" s="308"/>
      <c r="AM170" s="308"/>
      <c r="AN170" s="308"/>
      <c r="AO170" s="308"/>
      <c r="AP170" s="308"/>
      <c r="AQ170" s="308"/>
      <c r="AR170" s="308"/>
      <c r="AS170" s="308"/>
      <c r="AT170" s="308"/>
      <c r="AU170" s="308"/>
      <c r="AV170" s="308"/>
      <c r="AW170" s="308"/>
      <c r="AX170" s="308"/>
      <c r="AY170" s="308"/>
      <c r="AZ170" s="308"/>
      <c r="BA170" s="308"/>
      <c r="BB170" s="308"/>
      <c r="BC170" s="308"/>
      <c r="BD170" s="308"/>
      <c r="BE170" s="308"/>
      <c r="BF170" s="308"/>
      <c r="BG170" s="308"/>
      <c r="BH170" s="308"/>
      <c r="BI170" s="308"/>
      <c r="BJ170" s="308"/>
      <c r="BK170" s="308"/>
      <c r="BL170" s="308"/>
      <c r="BM170" s="308"/>
      <c r="BN170" s="308"/>
      <c r="BO170" s="308"/>
      <c r="BP170" s="308"/>
      <c r="BQ170" s="308"/>
      <c r="BR170" s="308"/>
      <c r="BS170" s="308"/>
      <c r="BT170" s="308"/>
      <c r="BU170" s="308"/>
      <c r="BV170" s="308"/>
      <c r="BW170" s="308"/>
      <c r="BX170" s="308"/>
      <c r="BY170" s="308"/>
      <c r="BZ170" s="308"/>
      <c r="CA170" s="308"/>
      <c r="CB170" s="308"/>
      <c r="CC170" s="308"/>
      <c r="CD170" s="308"/>
      <c r="CE170" s="308"/>
      <c r="CF170" s="308"/>
      <c r="CG170" s="308"/>
      <c r="CH170" s="308"/>
      <c r="CI170" s="308"/>
      <c r="CJ170" s="308"/>
      <c r="CK170" s="308"/>
      <c r="CL170" s="308"/>
      <c r="CM170" s="308"/>
      <c r="CN170" s="308"/>
      <c r="CO170" s="308"/>
      <c r="CP170" s="308"/>
      <c r="CQ170" s="308"/>
      <c r="CR170" s="308"/>
      <c r="CS170" s="308"/>
      <c r="CT170" s="308"/>
      <c r="CU170" s="308"/>
      <c r="CV170" s="308"/>
      <c r="CW170" s="308"/>
      <c r="CX170" s="308"/>
      <c r="CY170" s="308"/>
      <c r="CZ170" s="308"/>
      <c r="DA170" s="308"/>
      <c r="DB170" s="308"/>
      <c r="DC170" s="308"/>
      <c r="DD170" s="308"/>
      <c r="DE170" s="308"/>
      <c r="DF170" s="308"/>
      <c r="DG170" s="308"/>
      <c r="DH170" s="308"/>
      <c r="DI170" s="308"/>
      <c r="DJ170" s="308"/>
      <c r="DK170" s="308"/>
      <c r="DL170" s="308"/>
      <c r="DM170" s="308"/>
      <c r="DN170" s="308"/>
      <c r="DO170" s="308"/>
      <c r="DP170" s="308"/>
      <c r="DQ170" s="308"/>
      <c r="DR170" s="308"/>
      <c r="DS170" s="308"/>
      <c r="DT170" s="308"/>
      <c r="DU170" s="308"/>
      <c r="DV170" s="308"/>
      <c r="DW170" s="308"/>
      <c r="DX170" s="308"/>
      <c r="DY170" s="308"/>
      <c r="DZ170" s="308"/>
      <c r="EA170" s="308"/>
      <c r="EB170" s="308"/>
      <c r="EC170" s="308"/>
      <c r="ED170" s="308"/>
      <c r="EE170" s="308"/>
      <c r="EF170" s="308"/>
      <c r="EG170" s="308"/>
      <c r="EH170" s="308"/>
      <c r="EI170" s="308"/>
      <c r="EJ170" s="308"/>
      <c r="EK170" s="308"/>
      <c r="EL170" s="308"/>
      <c r="EM170" s="308"/>
      <c r="EN170" s="308"/>
      <c r="EO170" s="308"/>
      <c r="EP170" s="308"/>
      <c r="EQ170" s="308"/>
      <c r="ER170" s="308"/>
      <c r="ES170" s="308"/>
      <c r="ET170" s="308"/>
      <c r="EU170" s="308"/>
      <c r="EV170" s="308"/>
      <c r="EW170" s="308"/>
      <c r="EX170" s="308"/>
      <c r="EY170" s="308"/>
      <c r="EZ170" s="308"/>
      <c r="FA170" s="308"/>
      <c r="FB170" s="308"/>
      <c r="FC170" s="308"/>
      <c r="FD170" s="308"/>
      <c r="FE170" s="308"/>
      <c r="FF170" s="308"/>
      <c r="FG170" s="308"/>
      <c r="FH170" s="308"/>
      <c r="FI170" s="308"/>
      <c r="FJ170" s="308"/>
      <c r="FK170" s="308"/>
      <c r="FL170" s="308"/>
      <c r="FM170" s="308"/>
      <c r="FN170" s="308"/>
      <c r="FO170" s="308"/>
      <c r="FP170" s="308"/>
      <c r="FQ170" s="308"/>
      <c r="FR170" s="308"/>
      <c r="FS170" s="308"/>
      <c r="FT170" s="308"/>
      <c r="FU170" s="308"/>
      <c r="FV170" s="308"/>
      <c r="FW170" s="308"/>
      <c r="FX170" s="308"/>
      <c r="FY170" s="308"/>
      <c r="FZ170" s="308"/>
      <c r="GA170" s="308"/>
      <c r="GB170" s="308"/>
      <c r="GC170" s="308"/>
      <c r="GD170" s="308"/>
      <c r="GE170" s="308"/>
      <c r="GF170" s="308"/>
      <c r="GG170" s="308"/>
    </row>
    <row r="171" spans="1:189" s="392" customFormat="1" ht="30">
      <c r="A171" s="353">
        <v>-1</v>
      </c>
      <c r="B171" s="427" t="s">
        <v>556</v>
      </c>
      <c r="C171" s="401"/>
      <c r="D171" s="410"/>
      <c r="E171" s="344">
        <v>1680940.4125768999</v>
      </c>
      <c r="F171" s="344">
        <v>890661.63057689997</v>
      </c>
      <c r="G171" s="390">
        <v>802071</v>
      </c>
      <c r="H171" s="390">
        <v>84517.727173171996</v>
      </c>
      <c r="I171" s="344"/>
      <c r="J171" s="344"/>
      <c r="K171" s="390"/>
      <c r="L171" s="390"/>
      <c r="M171" s="344">
        <v>186959.0341331801</v>
      </c>
      <c r="N171" s="344">
        <v>128526.0341331801</v>
      </c>
      <c r="O171" s="390">
        <v>124453.1307294521</v>
      </c>
      <c r="P171" s="390">
        <v>4072.9034037280098</v>
      </c>
      <c r="Q171" s="344">
        <v>259470</v>
      </c>
      <c r="R171" s="344">
        <v>259470</v>
      </c>
      <c r="S171" s="390"/>
      <c r="T171" s="344"/>
      <c r="U171" s="390"/>
      <c r="V171" s="390"/>
      <c r="W171" s="390"/>
      <c r="X171" s="391"/>
      <c r="Y171" s="308"/>
      <c r="Z171" s="308"/>
      <c r="AA171" s="308"/>
      <c r="AB171" s="308"/>
      <c r="AC171" s="308"/>
      <c r="AD171" s="308"/>
      <c r="AE171" s="308"/>
      <c r="AF171" s="308"/>
      <c r="AG171" s="308"/>
      <c r="AH171" s="308"/>
      <c r="AI171" s="308"/>
      <c r="AJ171" s="308"/>
      <c r="AK171" s="308"/>
      <c r="AL171" s="308"/>
      <c r="AM171" s="308"/>
      <c r="AN171" s="308"/>
      <c r="AO171" s="308"/>
      <c r="AP171" s="308"/>
      <c r="AQ171" s="308"/>
      <c r="AR171" s="308"/>
      <c r="AS171" s="308"/>
      <c r="AT171" s="308"/>
      <c r="AU171" s="308"/>
      <c r="AV171" s="308"/>
      <c r="AW171" s="308"/>
      <c r="AX171" s="308"/>
      <c r="AY171" s="308"/>
      <c r="AZ171" s="308"/>
      <c r="BA171" s="308"/>
      <c r="BB171" s="308"/>
      <c r="BC171" s="308"/>
      <c r="BD171" s="308"/>
      <c r="BE171" s="308"/>
      <c r="BF171" s="308"/>
      <c r="BG171" s="308"/>
      <c r="BH171" s="308"/>
      <c r="BI171" s="308"/>
      <c r="BJ171" s="308"/>
      <c r="BK171" s="308"/>
      <c r="BL171" s="308"/>
      <c r="BM171" s="308"/>
      <c r="BN171" s="308"/>
      <c r="BO171" s="308"/>
      <c r="BP171" s="308"/>
      <c r="BQ171" s="308"/>
      <c r="BR171" s="308"/>
      <c r="BS171" s="308"/>
      <c r="BT171" s="308"/>
      <c r="BU171" s="308"/>
      <c r="BV171" s="308"/>
      <c r="BW171" s="308"/>
      <c r="BX171" s="308"/>
      <c r="BY171" s="308"/>
      <c r="BZ171" s="308"/>
      <c r="CA171" s="308"/>
      <c r="CB171" s="308"/>
      <c r="CC171" s="308"/>
      <c r="CD171" s="308"/>
      <c r="CE171" s="308"/>
      <c r="CF171" s="308"/>
      <c r="CG171" s="308"/>
      <c r="CH171" s="308"/>
      <c r="CI171" s="308"/>
      <c r="CJ171" s="308"/>
      <c r="CK171" s="308"/>
      <c r="CL171" s="308"/>
      <c r="CM171" s="308"/>
      <c r="CN171" s="308"/>
      <c r="CO171" s="308"/>
      <c r="CP171" s="308"/>
      <c r="CQ171" s="308"/>
      <c r="CR171" s="308"/>
      <c r="CS171" s="308"/>
      <c r="CT171" s="308"/>
      <c r="CU171" s="308"/>
      <c r="CV171" s="308"/>
      <c r="CW171" s="308"/>
      <c r="CX171" s="308"/>
      <c r="CY171" s="308"/>
      <c r="CZ171" s="308"/>
      <c r="DA171" s="308"/>
      <c r="DB171" s="308"/>
      <c r="DC171" s="308"/>
      <c r="DD171" s="308"/>
      <c r="DE171" s="308"/>
      <c r="DF171" s="308"/>
      <c r="DG171" s="308"/>
      <c r="DH171" s="308"/>
      <c r="DI171" s="308"/>
      <c r="DJ171" s="308"/>
      <c r="DK171" s="308"/>
      <c r="DL171" s="308"/>
      <c r="DM171" s="308"/>
      <c r="DN171" s="308"/>
      <c r="DO171" s="308"/>
      <c r="DP171" s="308"/>
      <c r="DQ171" s="308"/>
      <c r="DR171" s="308"/>
      <c r="DS171" s="308"/>
      <c r="DT171" s="308"/>
      <c r="DU171" s="308"/>
      <c r="DV171" s="308"/>
      <c r="DW171" s="308"/>
      <c r="DX171" s="308"/>
      <c r="DY171" s="308"/>
      <c r="DZ171" s="308"/>
      <c r="EA171" s="308"/>
      <c r="EB171" s="308"/>
      <c r="EC171" s="308"/>
      <c r="ED171" s="308"/>
      <c r="EE171" s="308"/>
      <c r="EF171" s="308"/>
      <c r="EG171" s="308"/>
      <c r="EH171" s="308"/>
      <c r="EI171" s="308"/>
      <c r="EJ171" s="308"/>
      <c r="EK171" s="308"/>
      <c r="EL171" s="308"/>
      <c r="EM171" s="308"/>
      <c r="EN171" s="308"/>
      <c r="EO171" s="308"/>
      <c r="EP171" s="308"/>
      <c r="EQ171" s="308"/>
      <c r="ER171" s="308"/>
      <c r="ES171" s="308"/>
      <c r="ET171" s="308"/>
      <c r="EU171" s="308"/>
      <c r="EV171" s="308"/>
      <c r="EW171" s="308"/>
      <c r="EX171" s="308"/>
      <c r="EY171" s="308"/>
      <c r="EZ171" s="308"/>
      <c r="FA171" s="308"/>
      <c r="FB171" s="308"/>
      <c r="FC171" s="308"/>
      <c r="FD171" s="308"/>
      <c r="FE171" s="308"/>
      <c r="FF171" s="308"/>
      <c r="FG171" s="308"/>
      <c r="FH171" s="308"/>
      <c r="FI171" s="308"/>
      <c r="FJ171" s="308"/>
      <c r="FK171" s="308"/>
      <c r="FL171" s="308"/>
      <c r="FM171" s="308"/>
      <c r="FN171" s="308"/>
      <c r="FO171" s="308"/>
      <c r="FP171" s="308"/>
      <c r="FQ171" s="308"/>
      <c r="FR171" s="308"/>
      <c r="FS171" s="308"/>
      <c r="FT171" s="308"/>
      <c r="FU171" s="308"/>
      <c r="FV171" s="308"/>
      <c r="FW171" s="308"/>
      <c r="FX171" s="308"/>
      <c r="FY171" s="308"/>
      <c r="FZ171" s="308"/>
      <c r="GA171" s="308"/>
      <c r="GB171" s="308"/>
      <c r="GC171" s="308"/>
      <c r="GD171" s="308"/>
      <c r="GE171" s="308"/>
      <c r="GF171" s="308"/>
      <c r="GG171" s="308"/>
    </row>
    <row r="172" spans="1:189" s="392" customFormat="1">
      <c r="A172" s="430" t="s">
        <v>485</v>
      </c>
      <c r="B172" s="431" t="s">
        <v>522</v>
      </c>
      <c r="C172" s="401"/>
      <c r="D172" s="432"/>
      <c r="E172" s="433">
        <v>1680940.4125768999</v>
      </c>
      <c r="F172" s="434">
        <v>890661.63057689997</v>
      </c>
      <c r="G172" s="390">
        <v>802071</v>
      </c>
      <c r="H172" s="390">
        <v>84517.727173171996</v>
      </c>
      <c r="I172" s="433"/>
      <c r="J172" s="433"/>
      <c r="K172" s="390"/>
      <c r="L172" s="390"/>
      <c r="M172" s="433">
        <v>186959.0341331801</v>
      </c>
      <c r="N172" s="433">
        <v>128526.0341331801</v>
      </c>
      <c r="O172" s="390">
        <v>124453.1307294521</v>
      </c>
      <c r="P172" s="390">
        <v>4072.9034037280098</v>
      </c>
      <c r="Q172" s="433">
        <v>259470</v>
      </c>
      <c r="R172" s="433">
        <v>259470</v>
      </c>
      <c r="S172" s="390"/>
      <c r="T172" s="433"/>
      <c r="U172" s="390"/>
      <c r="V172" s="390"/>
      <c r="W172" s="390"/>
      <c r="X172" s="391"/>
      <c r="Y172" s="308"/>
      <c r="Z172" s="308"/>
      <c r="AA172" s="308"/>
      <c r="AB172" s="308"/>
      <c r="AC172" s="308"/>
      <c r="AD172" s="308"/>
      <c r="AE172" s="308"/>
      <c r="AF172" s="308"/>
      <c r="AG172" s="308"/>
      <c r="AH172" s="308"/>
      <c r="AI172" s="308"/>
      <c r="AJ172" s="308"/>
      <c r="AK172" s="308"/>
      <c r="AL172" s="308"/>
      <c r="AM172" s="308"/>
      <c r="AN172" s="308"/>
      <c r="AO172" s="308"/>
      <c r="AP172" s="308"/>
      <c r="AQ172" s="308"/>
      <c r="AR172" s="308"/>
      <c r="AS172" s="308"/>
      <c r="AT172" s="308"/>
      <c r="AU172" s="308"/>
      <c r="AV172" s="308"/>
      <c r="AW172" s="308"/>
      <c r="AX172" s="308"/>
      <c r="AY172" s="308"/>
      <c r="AZ172" s="308"/>
      <c r="BA172" s="308"/>
      <c r="BB172" s="308"/>
      <c r="BC172" s="308"/>
      <c r="BD172" s="308"/>
      <c r="BE172" s="308"/>
      <c r="BF172" s="308"/>
      <c r="BG172" s="308"/>
      <c r="BH172" s="308"/>
      <c r="BI172" s="308"/>
      <c r="BJ172" s="308"/>
      <c r="BK172" s="308"/>
      <c r="BL172" s="308"/>
      <c r="BM172" s="308"/>
      <c r="BN172" s="308"/>
      <c r="BO172" s="308"/>
      <c r="BP172" s="308"/>
      <c r="BQ172" s="308"/>
      <c r="BR172" s="308"/>
      <c r="BS172" s="308"/>
      <c r="BT172" s="308"/>
      <c r="BU172" s="308"/>
      <c r="BV172" s="308"/>
      <c r="BW172" s="308"/>
      <c r="BX172" s="308"/>
      <c r="BY172" s="308"/>
      <c r="BZ172" s="308"/>
      <c r="CA172" s="308"/>
      <c r="CB172" s="308"/>
      <c r="CC172" s="308"/>
      <c r="CD172" s="308"/>
      <c r="CE172" s="308"/>
      <c r="CF172" s="308"/>
      <c r="CG172" s="308"/>
      <c r="CH172" s="308"/>
      <c r="CI172" s="308"/>
      <c r="CJ172" s="308"/>
      <c r="CK172" s="308"/>
      <c r="CL172" s="308"/>
      <c r="CM172" s="308"/>
      <c r="CN172" s="308"/>
      <c r="CO172" s="308"/>
      <c r="CP172" s="308"/>
      <c r="CQ172" s="308"/>
      <c r="CR172" s="308"/>
      <c r="CS172" s="308"/>
      <c r="CT172" s="308"/>
      <c r="CU172" s="308"/>
      <c r="CV172" s="308"/>
      <c r="CW172" s="308"/>
      <c r="CX172" s="308"/>
      <c r="CY172" s="308"/>
      <c r="CZ172" s="308"/>
      <c r="DA172" s="308"/>
      <c r="DB172" s="308"/>
      <c r="DC172" s="308"/>
      <c r="DD172" s="308"/>
      <c r="DE172" s="308"/>
      <c r="DF172" s="308"/>
      <c r="DG172" s="308"/>
      <c r="DH172" s="308"/>
      <c r="DI172" s="308"/>
      <c r="DJ172" s="308"/>
      <c r="DK172" s="308"/>
      <c r="DL172" s="308"/>
      <c r="DM172" s="308"/>
      <c r="DN172" s="308"/>
      <c r="DO172" s="308"/>
      <c r="DP172" s="308"/>
      <c r="DQ172" s="308"/>
      <c r="DR172" s="308"/>
      <c r="DS172" s="308"/>
      <c r="DT172" s="308"/>
      <c r="DU172" s="308"/>
      <c r="DV172" s="308"/>
      <c r="DW172" s="308"/>
      <c r="DX172" s="308"/>
      <c r="DY172" s="308"/>
      <c r="DZ172" s="308"/>
      <c r="EA172" s="308"/>
      <c r="EB172" s="308"/>
      <c r="EC172" s="308"/>
      <c r="ED172" s="308"/>
      <c r="EE172" s="308"/>
      <c r="EF172" s="308"/>
      <c r="EG172" s="308"/>
      <c r="EH172" s="308"/>
      <c r="EI172" s="308"/>
      <c r="EJ172" s="308"/>
      <c r="EK172" s="308"/>
      <c r="EL172" s="308"/>
      <c r="EM172" s="308"/>
      <c r="EN172" s="308"/>
      <c r="EO172" s="308"/>
      <c r="EP172" s="308"/>
      <c r="EQ172" s="308"/>
      <c r="ER172" s="308"/>
      <c r="ES172" s="308"/>
      <c r="ET172" s="308"/>
      <c r="EU172" s="308"/>
      <c r="EV172" s="308"/>
      <c r="EW172" s="308"/>
      <c r="EX172" s="308"/>
      <c r="EY172" s="308"/>
      <c r="EZ172" s="308"/>
      <c r="FA172" s="308"/>
      <c r="FB172" s="308"/>
      <c r="FC172" s="308"/>
      <c r="FD172" s="308"/>
      <c r="FE172" s="308"/>
      <c r="FF172" s="308"/>
      <c r="FG172" s="308"/>
      <c r="FH172" s="308"/>
      <c r="FI172" s="308"/>
      <c r="FJ172" s="308"/>
      <c r="FK172" s="308"/>
      <c r="FL172" s="308"/>
      <c r="FM172" s="308"/>
      <c r="FN172" s="308"/>
      <c r="FO172" s="308"/>
      <c r="FP172" s="308"/>
      <c r="FQ172" s="308"/>
      <c r="FR172" s="308"/>
      <c r="FS172" s="308"/>
      <c r="FT172" s="308"/>
      <c r="FU172" s="308"/>
      <c r="FV172" s="308"/>
      <c r="FW172" s="308"/>
      <c r="FX172" s="308"/>
      <c r="FY172" s="308"/>
      <c r="FZ172" s="308"/>
      <c r="GA172" s="308"/>
      <c r="GB172" s="308"/>
      <c r="GC172" s="308"/>
      <c r="GD172" s="308"/>
      <c r="GE172" s="308"/>
      <c r="GF172" s="308"/>
      <c r="GG172" s="308"/>
    </row>
    <row r="173" spans="1:189" s="392" customFormat="1" ht="60">
      <c r="A173" s="430">
        <v>1</v>
      </c>
      <c r="B173" s="435" t="s">
        <v>694</v>
      </c>
      <c r="C173" s="401">
        <v>7027013</v>
      </c>
      <c r="D173" s="432" t="s">
        <v>695</v>
      </c>
      <c r="E173" s="433">
        <v>700728</v>
      </c>
      <c r="F173" s="434">
        <v>228321</v>
      </c>
      <c r="G173" s="390">
        <v>228321</v>
      </c>
      <c r="H173" s="390"/>
      <c r="I173" s="433"/>
      <c r="J173" s="433"/>
      <c r="K173" s="390"/>
      <c r="L173" s="390"/>
      <c r="M173" s="433">
        <v>101429</v>
      </c>
      <c r="N173" s="433">
        <v>87797</v>
      </c>
      <c r="O173" s="390">
        <v>87797</v>
      </c>
      <c r="P173" s="390">
        <v>0</v>
      </c>
      <c r="Q173" s="433">
        <v>59470</v>
      </c>
      <c r="R173" s="433">
        <v>59470</v>
      </c>
      <c r="S173" s="390"/>
      <c r="T173" s="433"/>
      <c r="U173" s="390"/>
      <c r="V173" s="390"/>
      <c r="W173" s="390"/>
      <c r="X173" s="391"/>
      <c r="Y173" s="308"/>
      <c r="Z173" s="308"/>
      <c r="AA173" s="308"/>
      <c r="AB173" s="308"/>
      <c r="AC173" s="308"/>
      <c r="AD173" s="308"/>
      <c r="AE173" s="308"/>
      <c r="AF173" s="308"/>
      <c r="AG173" s="308"/>
      <c r="AH173" s="308"/>
      <c r="AI173" s="308"/>
      <c r="AJ173" s="308"/>
      <c r="AK173" s="308"/>
      <c r="AL173" s="308"/>
      <c r="AM173" s="308"/>
      <c r="AN173" s="308"/>
      <c r="AO173" s="308"/>
      <c r="AP173" s="308"/>
      <c r="AQ173" s="308"/>
      <c r="AR173" s="308"/>
      <c r="AS173" s="308"/>
      <c r="AT173" s="308"/>
      <c r="AU173" s="308"/>
      <c r="AV173" s="308"/>
      <c r="AW173" s="308"/>
      <c r="AX173" s="308"/>
      <c r="AY173" s="308"/>
      <c r="AZ173" s="308"/>
      <c r="BA173" s="308"/>
      <c r="BB173" s="308"/>
      <c r="BC173" s="308"/>
      <c r="BD173" s="308"/>
      <c r="BE173" s="308"/>
      <c r="BF173" s="308"/>
      <c r="BG173" s="308"/>
      <c r="BH173" s="308"/>
      <c r="BI173" s="308"/>
      <c r="BJ173" s="308"/>
      <c r="BK173" s="308"/>
      <c r="BL173" s="308"/>
      <c r="BM173" s="308"/>
      <c r="BN173" s="308"/>
      <c r="BO173" s="308"/>
      <c r="BP173" s="308"/>
      <c r="BQ173" s="308"/>
      <c r="BR173" s="308"/>
      <c r="BS173" s="308"/>
      <c r="BT173" s="308"/>
      <c r="BU173" s="308"/>
      <c r="BV173" s="308"/>
      <c r="BW173" s="308"/>
      <c r="BX173" s="308"/>
      <c r="BY173" s="308"/>
      <c r="BZ173" s="308"/>
      <c r="CA173" s="308"/>
      <c r="CB173" s="308"/>
      <c r="CC173" s="308"/>
      <c r="CD173" s="308"/>
      <c r="CE173" s="308"/>
      <c r="CF173" s="308"/>
      <c r="CG173" s="308"/>
      <c r="CH173" s="308"/>
      <c r="CI173" s="308"/>
      <c r="CJ173" s="308"/>
      <c r="CK173" s="308"/>
      <c r="CL173" s="308"/>
      <c r="CM173" s="308"/>
      <c r="CN173" s="308"/>
      <c r="CO173" s="308"/>
      <c r="CP173" s="308"/>
      <c r="CQ173" s="308"/>
      <c r="CR173" s="308"/>
      <c r="CS173" s="308"/>
      <c r="CT173" s="308"/>
      <c r="CU173" s="308"/>
      <c r="CV173" s="308"/>
      <c r="CW173" s="308"/>
      <c r="CX173" s="308"/>
      <c r="CY173" s="308"/>
      <c r="CZ173" s="308"/>
      <c r="DA173" s="308"/>
      <c r="DB173" s="308"/>
      <c r="DC173" s="308"/>
      <c r="DD173" s="308"/>
      <c r="DE173" s="308"/>
      <c r="DF173" s="308"/>
      <c r="DG173" s="308"/>
      <c r="DH173" s="308"/>
      <c r="DI173" s="308"/>
      <c r="DJ173" s="308"/>
      <c r="DK173" s="308"/>
      <c r="DL173" s="308"/>
      <c r="DM173" s="308"/>
      <c r="DN173" s="308"/>
      <c r="DO173" s="308"/>
      <c r="DP173" s="308"/>
      <c r="DQ173" s="308"/>
      <c r="DR173" s="308"/>
      <c r="DS173" s="308"/>
      <c r="DT173" s="308"/>
      <c r="DU173" s="308"/>
      <c r="DV173" s="308"/>
      <c r="DW173" s="308"/>
      <c r="DX173" s="308"/>
      <c r="DY173" s="308"/>
      <c r="DZ173" s="308"/>
      <c r="EA173" s="308"/>
      <c r="EB173" s="308"/>
      <c r="EC173" s="308"/>
      <c r="ED173" s="308"/>
      <c r="EE173" s="308"/>
      <c r="EF173" s="308"/>
      <c r="EG173" s="308"/>
      <c r="EH173" s="308"/>
      <c r="EI173" s="308"/>
      <c r="EJ173" s="308"/>
      <c r="EK173" s="308"/>
      <c r="EL173" s="308"/>
      <c r="EM173" s="308"/>
      <c r="EN173" s="308"/>
      <c r="EO173" s="308"/>
      <c r="EP173" s="308"/>
      <c r="EQ173" s="308"/>
      <c r="ER173" s="308"/>
      <c r="ES173" s="308"/>
      <c r="ET173" s="308"/>
      <c r="EU173" s="308"/>
      <c r="EV173" s="308"/>
      <c r="EW173" s="308"/>
      <c r="EX173" s="308"/>
      <c r="EY173" s="308"/>
      <c r="EZ173" s="308"/>
      <c r="FA173" s="308"/>
      <c r="FB173" s="308"/>
      <c r="FC173" s="308"/>
      <c r="FD173" s="308"/>
      <c r="FE173" s="308"/>
      <c r="FF173" s="308"/>
      <c r="FG173" s="308"/>
      <c r="FH173" s="308"/>
      <c r="FI173" s="308"/>
      <c r="FJ173" s="308"/>
      <c r="FK173" s="308"/>
      <c r="FL173" s="308"/>
      <c r="FM173" s="308"/>
      <c r="FN173" s="308"/>
      <c r="FO173" s="308"/>
      <c r="FP173" s="308"/>
      <c r="FQ173" s="308"/>
      <c r="FR173" s="308"/>
      <c r="FS173" s="308"/>
      <c r="FT173" s="308"/>
      <c r="FU173" s="308"/>
      <c r="FV173" s="308"/>
      <c r="FW173" s="308"/>
      <c r="FX173" s="308"/>
      <c r="FY173" s="308"/>
      <c r="FZ173" s="308"/>
      <c r="GA173" s="308"/>
      <c r="GB173" s="308"/>
      <c r="GC173" s="308"/>
      <c r="GD173" s="308"/>
      <c r="GE173" s="308"/>
      <c r="GF173" s="308"/>
      <c r="GG173" s="308"/>
    </row>
    <row r="174" spans="1:189" s="392" customFormat="1" ht="30">
      <c r="A174" s="436">
        <v>2</v>
      </c>
      <c r="B174" s="435" t="s">
        <v>696</v>
      </c>
      <c r="C174" s="401">
        <v>7545199</v>
      </c>
      <c r="D174" s="432" t="s">
        <v>697</v>
      </c>
      <c r="E174" s="433">
        <v>980212.41257689998</v>
      </c>
      <c r="F174" s="434">
        <v>662340.63057689997</v>
      </c>
      <c r="G174" s="390">
        <v>573750</v>
      </c>
      <c r="H174" s="390">
        <v>84517.727173171996</v>
      </c>
      <c r="I174" s="433"/>
      <c r="J174" s="433"/>
      <c r="K174" s="390"/>
      <c r="L174" s="390"/>
      <c r="M174" s="433">
        <v>85530.034133180103</v>
      </c>
      <c r="N174" s="433">
        <v>40729.034133180096</v>
      </c>
      <c r="O174" s="390">
        <v>36656.130729452088</v>
      </c>
      <c r="P174" s="390">
        <v>4072.9034037280098</v>
      </c>
      <c r="Q174" s="433">
        <v>200000</v>
      </c>
      <c r="R174" s="433">
        <v>200000</v>
      </c>
      <c r="S174" s="390"/>
      <c r="T174" s="433"/>
      <c r="U174" s="390"/>
      <c r="V174" s="390"/>
      <c r="W174" s="390"/>
      <c r="X174" s="391"/>
      <c r="Y174" s="308"/>
      <c r="Z174" s="308"/>
      <c r="AA174" s="308"/>
      <c r="AB174" s="308"/>
      <c r="AC174" s="308"/>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08"/>
      <c r="AY174" s="308"/>
      <c r="AZ174" s="308"/>
      <c r="BA174" s="308"/>
      <c r="BB174" s="308"/>
      <c r="BC174" s="308"/>
      <c r="BD174" s="308"/>
      <c r="BE174" s="308"/>
      <c r="BF174" s="308"/>
      <c r="BG174" s="308"/>
      <c r="BH174" s="308"/>
      <c r="BI174" s="308"/>
      <c r="BJ174" s="308"/>
      <c r="BK174" s="308"/>
      <c r="BL174" s="308"/>
      <c r="BM174" s="308"/>
      <c r="BN174" s="308"/>
      <c r="BO174" s="308"/>
      <c r="BP174" s="308"/>
      <c r="BQ174" s="308"/>
      <c r="BR174" s="308"/>
      <c r="BS174" s="308"/>
      <c r="BT174" s="308"/>
      <c r="BU174" s="308"/>
      <c r="BV174" s="308"/>
      <c r="BW174" s="308"/>
      <c r="BX174" s="308"/>
      <c r="BY174" s="308"/>
      <c r="BZ174" s="308"/>
      <c r="CA174" s="308"/>
      <c r="CB174" s="308"/>
      <c r="CC174" s="308"/>
      <c r="CD174" s="308"/>
      <c r="CE174" s="308"/>
      <c r="CF174" s="308"/>
      <c r="CG174" s="308"/>
      <c r="CH174" s="308"/>
      <c r="CI174" s="308"/>
      <c r="CJ174" s="308"/>
      <c r="CK174" s="308"/>
      <c r="CL174" s="308"/>
      <c r="CM174" s="308"/>
      <c r="CN174" s="308"/>
      <c r="CO174" s="308"/>
      <c r="CP174" s="308"/>
      <c r="CQ174" s="308"/>
      <c r="CR174" s="308"/>
      <c r="CS174" s="308"/>
      <c r="CT174" s="308"/>
      <c r="CU174" s="308"/>
      <c r="CV174" s="308"/>
      <c r="CW174" s="308"/>
      <c r="CX174" s="308"/>
      <c r="CY174" s="308"/>
      <c r="CZ174" s="308"/>
      <c r="DA174" s="308"/>
      <c r="DB174" s="308"/>
      <c r="DC174" s="308"/>
      <c r="DD174" s="308"/>
      <c r="DE174" s="308"/>
      <c r="DF174" s="308"/>
      <c r="DG174" s="308"/>
      <c r="DH174" s="308"/>
      <c r="DI174" s="308"/>
      <c r="DJ174" s="308"/>
      <c r="DK174" s="308"/>
      <c r="DL174" s="308"/>
      <c r="DM174" s="308"/>
      <c r="DN174" s="308"/>
      <c r="DO174" s="308"/>
      <c r="DP174" s="308"/>
      <c r="DQ174" s="308"/>
      <c r="DR174" s="308"/>
      <c r="DS174" s="308"/>
      <c r="DT174" s="308"/>
      <c r="DU174" s="308"/>
      <c r="DV174" s="308"/>
      <c r="DW174" s="308"/>
      <c r="DX174" s="308"/>
      <c r="DY174" s="308"/>
      <c r="DZ174" s="308"/>
      <c r="EA174" s="308"/>
      <c r="EB174" s="308"/>
      <c r="EC174" s="308"/>
      <c r="ED174" s="308"/>
      <c r="EE174" s="308"/>
      <c r="EF174" s="308"/>
      <c r="EG174" s="308"/>
      <c r="EH174" s="308"/>
      <c r="EI174" s="308"/>
      <c r="EJ174" s="308"/>
      <c r="EK174" s="308"/>
      <c r="EL174" s="308"/>
      <c r="EM174" s="308"/>
      <c r="EN174" s="308"/>
      <c r="EO174" s="308"/>
      <c r="EP174" s="308"/>
      <c r="EQ174" s="308"/>
      <c r="ER174" s="308"/>
      <c r="ES174" s="308"/>
      <c r="ET174" s="308"/>
      <c r="EU174" s="308"/>
      <c r="EV174" s="308"/>
      <c r="EW174" s="308"/>
      <c r="EX174" s="308"/>
      <c r="EY174" s="308"/>
      <c r="EZ174" s="308"/>
      <c r="FA174" s="308"/>
      <c r="FB174" s="308"/>
      <c r="FC174" s="308"/>
      <c r="FD174" s="308"/>
      <c r="FE174" s="308"/>
      <c r="FF174" s="308"/>
      <c r="FG174" s="308"/>
      <c r="FH174" s="308"/>
      <c r="FI174" s="308"/>
      <c r="FJ174" s="308"/>
      <c r="FK174" s="308"/>
      <c r="FL174" s="308"/>
      <c r="FM174" s="308"/>
      <c r="FN174" s="308"/>
      <c r="FO174" s="308"/>
      <c r="FP174" s="308"/>
      <c r="FQ174" s="308"/>
      <c r="FR174" s="308"/>
      <c r="FS174" s="308"/>
      <c r="FT174" s="308"/>
      <c r="FU174" s="308"/>
      <c r="FV174" s="308"/>
      <c r="FW174" s="308"/>
      <c r="FX174" s="308"/>
      <c r="FY174" s="308"/>
      <c r="FZ174" s="308"/>
      <c r="GA174" s="308"/>
      <c r="GB174" s="308"/>
      <c r="GC174" s="308"/>
      <c r="GD174" s="308"/>
      <c r="GE174" s="308"/>
      <c r="GF174" s="308"/>
      <c r="GG174" s="308"/>
    </row>
    <row r="175" spans="1:189" s="392" customFormat="1" ht="30">
      <c r="A175" s="353" t="s">
        <v>14</v>
      </c>
      <c r="B175" s="437" t="s">
        <v>698</v>
      </c>
      <c r="C175" s="401"/>
      <c r="D175" s="410"/>
      <c r="E175" s="344">
        <v>1428520</v>
      </c>
      <c r="F175" s="344">
        <v>1278993</v>
      </c>
      <c r="G175" s="390">
        <v>710495</v>
      </c>
      <c r="H175" s="390">
        <v>568498</v>
      </c>
      <c r="I175" s="344"/>
      <c r="J175" s="344"/>
      <c r="K175" s="390"/>
      <c r="L175" s="390"/>
      <c r="M175" s="344">
        <v>115310.01300000001</v>
      </c>
      <c r="N175" s="344">
        <v>101023.01300000001</v>
      </c>
      <c r="O175" s="390">
        <v>75767.510000000009</v>
      </c>
      <c r="P175" s="390">
        <v>25255.503000000001</v>
      </c>
      <c r="Q175" s="344">
        <v>365000</v>
      </c>
      <c r="R175" s="344">
        <v>365000</v>
      </c>
      <c r="S175" s="390"/>
      <c r="T175" s="344"/>
      <c r="U175" s="390"/>
      <c r="V175" s="390"/>
      <c r="W175" s="390"/>
      <c r="X175" s="391"/>
      <c r="Y175" s="308"/>
      <c r="Z175" s="308"/>
      <c r="AA175" s="308"/>
      <c r="AB175" s="308"/>
      <c r="AC175" s="308"/>
      <c r="AD175" s="308"/>
      <c r="AE175" s="308"/>
      <c r="AF175" s="308"/>
      <c r="AG175" s="308"/>
      <c r="AH175" s="308"/>
      <c r="AI175" s="308"/>
      <c r="AJ175" s="308"/>
      <c r="AK175" s="308"/>
      <c r="AL175" s="308"/>
      <c r="AM175" s="308"/>
      <c r="AN175" s="308"/>
      <c r="AO175" s="308"/>
      <c r="AP175" s="308"/>
      <c r="AQ175" s="308"/>
      <c r="AR175" s="308"/>
      <c r="AS175" s="308"/>
      <c r="AT175" s="308"/>
      <c r="AU175" s="308"/>
      <c r="AV175" s="308"/>
      <c r="AW175" s="308"/>
      <c r="AX175" s="308"/>
      <c r="AY175" s="308"/>
      <c r="AZ175" s="308"/>
      <c r="BA175" s="308"/>
      <c r="BB175" s="308"/>
      <c r="BC175" s="308"/>
      <c r="BD175" s="308"/>
      <c r="BE175" s="308"/>
      <c r="BF175" s="308"/>
      <c r="BG175" s="308"/>
      <c r="BH175" s="308"/>
      <c r="BI175" s="308"/>
      <c r="BJ175" s="308"/>
      <c r="BK175" s="308"/>
      <c r="BL175" s="308"/>
      <c r="BM175" s="308"/>
      <c r="BN175" s="308"/>
      <c r="BO175" s="308"/>
      <c r="BP175" s="308"/>
      <c r="BQ175" s="308"/>
      <c r="BR175" s="308"/>
      <c r="BS175" s="308"/>
      <c r="BT175" s="308"/>
      <c r="BU175" s="308"/>
      <c r="BV175" s="308"/>
      <c r="BW175" s="308"/>
      <c r="BX175" s="308"/>
      <c r="BY175" s="308"/>
      <c r="BZ175" s="308"/>
      <c r="CA175" s="308"/>
      <c r="CB175" s="308"/>
      <c r="CC175" s="308"/>
      <c r="CD175" s="308"/>
      <c r="CE175" s="308"/>
      <c r="CF175" s="308"/>
      <c r="CG175" s="308"/>
      <c r="CH175" s="308"/>
      <c r="CI175" s="308"/>
      <c r="CJ175" s="308"/>
      <c r="CK175" s="308"/>
      <c r="CL175" s="308"/>
      <c r="CM175" s="308"/>
      <c r="CN175" s="308"/>
      <c r="CO175" s="308"/>
      <c r="CP175" s="308"/>
      <c r="CQ175" s="308"/>
      <c r="CR175" s="308"/>
      <c r="CS175" s="308"/>
      <c r="CT175" s="308"/>
      <c r="CU175" s="308"/>
      <c r="CV175" s="308"/>
      <c r="CW175" s="308"/>
      <c r="CX175" s="308"/>
      <c r="CY175" s="308"/>
      <c r="CZ175" s="308"/>
      <c r="DA175" s="308"/>
      <c r="DB175" s="308"/>
      <c r="DC175" s="308"/>
      <c r="DD175" s="308"/>
      <c r="DE175" s="308"/>
      <c r="DF175" s="308"/>
      <c r="DG175" s="308"/>
      <c r="DH175" s="308"/>
      <c r="DI175" s="308"/>
      <c r="DJ175" s="308"/>
      <c r="DK175" s="308"/>
      <c r="DL175" s="308"/>
      <c r="DM175" s="308"/>
      <c r="DN175" s="308"/>
      <c r="DO175" s="308"/>
      <c r="DP175" s="308"/>
      <c r="DQ175" s="308"/>
      <c r="DR175" s="308"/>
      <c r="DS175" s="308"/>
      <c r="DT175" s="308"/>
      <c r="DU175" s="308"/>
      <c r="DV175" s="308"/>
      <c r="DW175" s="308"/>
      <c r="DX175" s="308"/>
      <c r="DY175" s="308"/>
      <c r="DZ175" s="308"/>
      <c r="EA175" s="308"/>
      <c r="EB175" s="308"/>
      <c r="EC175" s="308"/>
      <c r="ED175" s="308"/>
      <c r="EE175" s="308"/>
      <c r="EF175" s="308"/>
      <c r="EG175" s="308"/>
      <c r="EH175" s="308"/>
      <c r="EI175" s="308"/>
      <c r="EJ175" s="308"/>
      <c r="EK175" s="308"/>
      <c r="EL175" s="308"/>
      <c r="EM175" s="308"/>
      <c r="EN175" s="308"/>
      <c r="EO175" s="308"/>
      <c r="EP175" s="308"/>
      <c r="EQ175" s="308"/>
      <c r="ER175" s="308"/>
      <c r="ES175" s="308"/>
      <c r="ET175" s="308"/>
      <c r="EU175" s="308"/>
      <c r="EV175" s="308"/>
      <c r="EW175" s="308"/>
      <c r="EX175" s="308"/>
      <c r="EY175" s="308"/>
      <c r="EZ175" s="308"/>
      <c r="FA175" s="308"/>
      <c r="FB175" s="308"/>
      <c r="FC175" s="308"/>
      <c r="FD175" s="308"/>
      <c r="FE175" s="308"/>
      <c r="FF175" s="308"/>
      <c r="FG175" s="308"/>
      <c r="FH175" s="308"/>
      <c r="FI175" s="308"/>
      <c r="FJ175" s="308"/>
      <c r="FK175" s="308"/>
      <c r="FL175" s="308"/>
      <c r="FM175" s="308"/>
      <c r="FN175" s="308"/>
      <c r="FO175" s="308"/>
      <c r="FP175" s="308"/>
      <c r="FQ175" s="308"/>
      <c r="FR175" s="308"/>
      <c r="FS175" s="308"/>
      <c r="FT175" s="308"/>
      <c r="FU175" s="308"/>
      <c r="FV175" s="308"/>
      <c r="FW175" s="308"/>
      <c r="FX175" s="308"/>
      <c r="FY175" s="308"/>
      <c r="FZ175" s="308"/>
      <c r="GA175" s="308"/>
      <c r="GB175" s="308"/>
      <c r="GC175" s="308"/>
      <c r="GD175" s="308"/>
      <c r="GE175" s="308"/>
      <c r="GF175" s="308"/>
      <c r="GG175" s="308"/>
    </row>
    <row r="176" spans="1:189" s="392" customFormat="1" ht="30">
      <c r="A176" s="436">
        <v>-1</v>
      </c>
      <c r="B176" s="435" t="s">
        <v>556</v>
      </c>
      <c r="C176" s="401"/>
      <c r="D176" s="432"/>
      <c r="E176" s="433">
        <v>1428520</v>
      </c>
      <c r="F176" s="434">
        <v>1278993</v>
      </c>
      <c r="G176" s="390">
        <v>710495</v>
      </c>
      <c r="H176" s="390">
        <v>568498</v>
      </c>
      <c r="I176" s="433"/>
      <c r="J176" s="433"/>
      <c r="K176" s="390"/>
      <c r="L176" s="390"/>
      <c r="M176" s="433">
        <v>115310.01300000001</v>
      </c>
      <c r="N176" s="433">
        <v>101023.01300000001</v>
      </c>
      <c r="O176" s="390">
        <v>75767.510000000009</v>
      </c>
      <c r="P176" s="390">
        <v>25255.503000000001</v>
      </c>
      <c r="Q176" s="433">
        <v>365000</v>
      </c>
      <c r="R176" s="433">
        <v>365000</v>
      </c>
      <c r="S176" s="390"/>
      <c r="T176" s="433"/>
      <c r="U176" s="390"/>
      <c r="V176" s="390"/>
      <c r="W176" s="390"/>
      <c r="X176" s="391"/>
      <c r="Y176" s="308"/>
      <c r="Z176" s="308"/>
      <c r="AA176" s="308"/>
      <c r="AB176" s="308"/>
      <c r="AC176" s="308"/>
      <c r="AD176" s="308"/>
      <c r="AE176" s="308"/>
      <c r="AF176" s="308"/>
      <c r="AG176" s="308"/>
      <c r="AH176" s="308"/>
      <c r="AI176" s="308"/>
      <c r="AJ176" s="308"/>
      <c r="AK176" s="308"/>
      <c r="AL176" s="308"/>
      <c r="AM176" s="308"/>
      <c r="AN176" s="308"/>
      <c r="AO176" s="308"/>
      <c r="AP176" s="308"/>
      <c r="AQ176" s="308"/>
      <c r="AR176" s="308"/>
      <c r="AS176" s="308"/>
      <c r="AT176" s="308"/>
      <c r="AU176" s="308"/>
      <c r="AV176" s="308"/>
      <c r="AW176" s="308"/>
      <c r="AX176" s="308"/>
      <c r="AY176" s="308"/>
      <c r="AZ176" s="308"/>
      <c r="BA176" s="308"/>
      <c r="BB176" s="308"/>
      <c r="BC176" s="308"/>
      <c r="BD176" s="308"/>
      <c r="BE176" s="308"/>
      <c r="BF176" s="308"/>
      <c r="BG176" s="308"/>
      <c r="BH176" s="308"/>
      <c r="BI176" s="308"/>
      <c r="BJ176" s="308"/>
      <c r="BK176" s="308"/>
      <c r="BL176" s="308"/>
      <c r="BM176" s="308"/>
      <c r="BN176" s="308"/>
      <c r="BO176" s="308"/>
      <c r="BP176" s="308"/>
      <c r="BQ176" s="308"/>
      <c r="BR176" s="308"/>
      <c r="BS176" s="308"/>
      <c r="BT176" s="308"/>
      <c r="BU176" s="308"/>
      <c r="BV176" s="308"/>
      <c r="BW176" s="308"/>
      <c r="BX176" s="308"/>
      <c r="BY176" s="308"/>
      <c r="BZ176" s="308"/>
      <c r="CA176" s="308"/>
      <c r="CB176" s="308"/>
      <c r="CC176" s="308"/>
      <c r="CD176" s="308"/>
      <c r="CE176" s="308"/>
      <c r="CF176" s="308"/>
      <c r="CG176" s="308"/>
      <c r="CH176" s="308"/>
      <c r="CI176" s="308"/>
      <c r="CJ176" s="308"/>
      <c r="CK176" s="308"/>
      <c r="CL176" s="308"/>
      <c r="CM176" s="308"/>
      <c r="CN176" s="308"/>
      <c r="CO176" s="308"/>
      <c r="CP176" s="308"/>
      <c r="CQ176" s="308"/>
      <c r="CR176" s="308"/>
      <c r="CS176" s="308"/>
      <c r="CT176" s="308"/>
      <c r="CU176" s="308"/>
      <c r="CV176" s="308"/>
      <c r="CW176" s="308"/>
      <c r="CX176" s="308"/>
      <c r="CY176" s="308"/>
      <c r="CZ176" s="308"/>
      <c r="DA176" s="308"/>
      <c r="DB176" s="308"/>
      <c r="DC176" s="308"/>
      <c r="DD176" s="308"/>
      <c r="DE176" s="308"/>
      <c r="DF176" s="308"/>
      <c r="DG176" s="308"/>
      <c r="DH176" s="308"/>
      <c r="DI176" s="308"/>
      <c r="DJ176" s="308"/>
      <c r="DK176" s="308"/>
      <c r="DL176" s="308"/>
      <c r="DM176" s="308"/>
      <c r="DN176" s="308"/>
      <c r="DO176" s="308"/>
      <c r="DP176" s="308"/>
      <c r="DQ176" s="308"/>
      <c r="DR176" s="308"/>
      <c r="DS176" s="308"/>
      <c r="DT176" s="308"/>
      <c r="DU176" s="308"/>
      <c r="DV176" s="308"/>
      <c r="DW176" s="308"/>
      <c r="DX176" s="308"/>
      <c r="DY176" s="308"/>
      <c r="DZ176" s="308"/>
      <c r="EA176" s="308"/>
      <c r="EB176" s="308"/>
      <c r="EC176" s="308"/>
      <c r="ED176" s="308"/>
      <c r="EE176" s="308"/>
      <c r="EF176" s="308"/>
      <c r="EG176" s="308"/>
      <c r="EH176" s="308"/>
      <c r="EI176" s="308"/>
      <c r="EJ176" s="308"/>
      <c r="EK176" s="308"/>
      <c r="EL176" s="308"/>
      <c r="EM176" s="308"/>
      <c r="EN176" s="308"/>
      <c r="EO176" s="308"/>
      <c r="EP176" s="308"/>
      <c r="EQ176" s="308"/>
      <c r="ER176" s="308"/>
      <c r="ES176" s="308"/>
      <c r="ET176" s="308"/>
      <c r="EU176" s="308"/>
      <c r="EV176" s="308"/>
      <c r="EW176" s="308"/>
      <c r="EX176" s="308"/>
      <c r="EY176" s="308"/>
      <c r="EZ176" s="308"/>
      <c r="FA176" s="308"/>
      <c r="FB176" s="308"/>
      <c r="FC176" s="308"/>
      <c r="FD176" s="308"/>
      <c r="FE176" s="308"/>
      <c r="FF176" s="308"/>
      <c r="FG176" s="308"/>
      <c r="FH176" s="308"/>
      <c r="FI176" s="308"/>
      <c r="FJ176" s="308"/>
      <c r="FK176" s="308"/>
      <c r="FL176" s="308"/>
      <c r="FM176" s="308"/>
      <c r="FN176" s="308"/>
      <c r="FO176" s="308"/>
      <c r="FP176" s="308"/>
      <c r="FQ176" s="308"/>
      <c r="FR176" s="308"/>
      <c r="FS176" s="308"/>
      <c r="FT176" s="308"/>
      <c r="FU176" s="308"/>
      <c r="FV176" s="308"/>
      <c r="FW176" s="308"/>
      <c r="FX176" s="308"/>
      <c r="FY176" s="308"/>
      <c r="FZ176" s="308"/>
      <c r="GA176" s="308"/>
      <c r="GB176" s="308"/>
      <c r="GC176" s="308"/>
      <c r="GD176" s="308"/>
      <c r="GE176" s="308"/>
      <c r="GF176" s="308"/>
      <c r="GG176" s="308"/>
    </row>
    <row r="177" spans="1:189" s="392" customFormat="1">
      <c r="A177" s="436" t="s">
        <v>485</v>
      </c>
      <c r="B177" s="435" t="s">
        <v>522</v>
      </c>
      <c r="C177" s="401"/>
      <c r="D177" s="432"/>
      <c r="E177" s="433">
        <v>1428520</v>
      </c>
      <c r="F177" s="434">
        <v>1278993</v>
      </c>
      <c r="G177" s="390">
        <v>710495</v>
      </c>
      <c r="H177" s="390">
        <v>568498</v>
      </c>
      <c r="I177" s="433"/>
      <c r="J177" s="433"/>
      <c r="K177" s="390"/>
      <c r="L177" s="390"/>
      <c r="M177" s="433">
        <v>115310.01300000001</v>
      </c>
      <c r="N177" s="433">
        <v>101023.01300000001</v>
      </c>
      <c r="O177" s="390">
        <v>75767.510000000009</v>
      </c>
      <c r="P177" s="390">
        <v>25255.503000000001</v>
      </c>
      <c r="Q177" s="433">
        <v>365000</v>
      </c>
      <c r="R177" s="433">
        <v>365000</v>
      </c>
      <c r="S177" s="390"/>
      <c r="T177" s="433"/>
      <c r="U177" s="390"/>
      <c r="V177" s="390"/>
      <c r="W177" s="390"/>
      <c r="X177" s="391"/>
      <c r="Y177" s="308"/>
      <c r="Z177" s="308"/>
      <c r="AA177" s="308"/>
      <c r="AB177" s="308"/>
      <c r="AC177" s="308"/>
      <c r="AD177" s="308"/>
      <c r="AE177" s="308"/>
      <c r="AF177" s="308"/>
      <c r="AG177" s="308"/>
      <c r="AH177" s="308"/>
      <c r="AI177" s="308"/>
      <c r="AJ177" s="308"/>
      <c r="AK177" s="308"/>
      <c r="AL177" s="308"/>
      <c r="AM177" s="308"/>
      <c r="AN177" s="308"/>
      <c r="AO177" s="308"/>
      <c r="AP177" s="308"/>
      <c r="AQ177" s="308"/>
      <c r="AR177" s="308"/>
      <c r="AS177" s="308"/>
      <c r="AT177" s="308"/>
      <c r="AU177" s="308"/>
      <c r="AV177" s="308"/>
      <c r="AW177" s="308"/>
      <c r="AX177" s="308"/>
      <c r="AY177" s="308"/>
      <c r="AZ177" s="308"/>
      <c r="BA177" s="308"/>
      <c r="BB177" s="308"/>
      <c r="BC177" s="308"/>
      <c r="BD177" s="308"/>
      <c r="BE177" s="308"/>
      <c r="BF177" s="308"/>
      <c r="BG177" s="308"/>
      <c r="BH177" s="308"/>
      <c r="BI177" s="308"/>
      <c r="BJ177" s="308"/>
      <c r="BK177" s="308"/>
      <c r="BL177" s="308"/>
      <c r="BM177" s="308"/>
      <c r="BN177" s="308"/>
      <c r="BO177" s="308"/>
      <c r="BP177" s="308"/>
      <c r="BQ177" s="308"/>
      <c r="BR177" s="308"/>
      <c r="BS177" s="308"/>
      <c r="BT177" s="308"/>
      <c r="BU177" s="308"/>
      <c r="BV177" s="308"/>
      <c r="BW177" s="308"/>
      <c r="BX177" s="308"/>
      <c r="BY177" s="308"/>
      <c r="BZ177" s="308"/>
      <c r="CA177" s="308"/>
      <c r="CB177" s="308"/>
      <c r="CC177" s="308"/>
      <c r="CD177" s="308"/>
      <c r="CE177" s="308"/>
      <c r="CF177" s="308"/>
      <c r="CG177" s="308"/>
      <c r="CH177" s="308"/>
      <c r="CI177" s="308"/>
      <c r="CJ177" s="308"/>
      <c r="CK177" s="308"/>
      <c r="CL177" s="308"/>
      <c r="CM177" s="308"/>
      <c r="CN177" s="308"/>
      <c r="CO177" s="308"/>
      <c r="CP177" s="308"/>
      <c r="CQ177" s="308"/>
      <c r="CR177" s="308"/>
      <c r="CS177" s="308"/>
      <c r="CT177" s="308"/>
      <c r="CU177" s="308"/>
      <c r="CV177" s="308"/>
      <c r="CW177" s="308"/>
      <c r="CX177" s="308"/>
      <c r="CY177" s="308"/>
      <c r="CZ177" s="308"/>
      <c r="DA177" s="308"/>
      <c r="DB177" s="308"/>
      <c r="DC177" s="308"/>
      <c r="DD177" s="308"/>
      <c r="DE177" s="308"/>
      <c r="DF177" s="308"/>
      <c r="DG177" s="308"/>
      <c r="DH177" s="308"/>
      <c r="DI177" s="308"/>
      <c r="DJ177" s="308"/>
      <c r="DK177" s="308"/>
      <c r="DL177" s="308"/>
      <c r="DM177" s="308"/>
      <c r="DN177" s="308"/>
      <c r="DO177" s="308"/>
      <c r="DP177" s="308"/>
      <c r="DQ177" s="308"/>
      <c r="DR177" s="308"/>
      <c r="DS177" s="308"/>
      <c r="DT177" s="308"/>
      <c r="DU177" s="308"/>
      <c r="DV177" s="308"/>
      <c r="DW177" s="308"/>
      <c r="DX177" s="308"/>
      <c r="DY177" s="308"/>
      <c r="DZ177" s="308"/>
      <c r="EA177" s="308"/>
      <c r="EB177" s="308"/>
      <c r="EC177" s="308"/>
      <c r="ED177" s="308"/>
      <c r="EE177" s="308"/>
      <c r="EF177" s="308"/>
      <c r="EG177" s="308"/>
      <c r="EH177" s="308"/>
      <c r="EI177" s="308"/>
      <c r="EJ177" s="308"/>
      <c r="EK177" s="308"/>
      <c r="EL177" s="308"/>
      <c r="EM177" s="308"/>
      <c r="EN177" s="308"/>
      <c r="EO177" s="308"/>
      <c r="EP177" s="308"/>
      <c r="EQ177" s="308"/>
      <c r="ER177" s="308"/>
      <c r="ES177" s="308"/>
      <c r="ET177" s="308"/>
      <c r="EU177" s="308"/>
      <c r="EV177" s="308"/>
      <c r="EW177" s="308"/>
      <c r="EX177" s="308"/>
      <c r="EY177" s="308"/>
      <c r="EZ177" s="308"/>
      <c r="FA177" s="308"/>
      <c r="FB177" s="308"/>
      <c r="FC177" s="308"/>
      <c r="FD177" s="308"/>
      <c r="FE177" s="308"/>
      <c r="FF177" s="308"/>
      <c r="FG177" s="308"/>
      <c r="FH177" s="308"/>
      <c r="FI177" s="308"/>
      <c r="FJ177" s="308"/>
      <c r="FK177" s="308"/>
      <c r="FL177" s="308"/>
      <c r="FM177" s="308"/>
      <c r="FN177" s="308"/>
      <c r="FO177" s="308"/>
      <c r="FP177" s="308"/>
      <c r="FQ177" s="308"/>
      <c r="FR177" s="308"/>
      <c r="FS177" s="308"/>
      <c r="FT177" s="308"/>
      <c r="FU177" s="308"/>
      <c r="FV177" s="308"/>
      <c r="FW177" s="308"/>
      <c r="FX177" s="308"/>
      <c r="FY177" s="308"/>
      <c r="FZ177" s="308"/>
      <c r="GA177" s="308"/>
      <c r="GB177" s="308"/>
      <c r="GC177" s="308"/>
      <c r="GD177" s="308"/>
      <c r="GE177" s="308"/>
      <c r="GF177" s="308"/>
      <c r="GG177" s="308"/>
    </row>
    <row r="178" spans="1:189" ht="30">
      <c r="A178" s="353">
        <v>1</v>
      </c>
      <c r="B178" s="437" t="s">
        <v>699</v>
      </c>
      <c r="C178" s="401">
        <v>7621244</v>
      </c>
      <c r="D178" s="410" t="s">
        <v>700</v>
      </c>
      <c r="E178" s="344">
        <v>299520</v>
      </c>
      <c r="F178" s="344">
        <v>283993</v>
      </c>
      <c r="G178" s="344">
        <v>212995</v>
      </c>
      <c r="H178" s="344">
        <v>70998</v>
      </c>
      <c r="I178" s="344"/>
      <c r="J178" s="344"/>
      <c r="K178" s="344"/>
      <c r="L178" s="344"/>
      <c r="M178" s="344">
        <v>110310.01300000001</v>
      </c>
      <c r="N178" s="344">
        <v>101023.01300000001</v>
      </c>
      <c r="O178" s="344">
        <v>75767.510000000009</v>
      </c>
      <c r="P178" s="344">
        <v>25255.503000000001</v>
      </c>
      <c r="Q178" s="344">
        <v>105000</v>
      </c>
      <c r="R178" s="344">
        <v>105000</v>
      </c>
      <c r="S178" s="344"/>
      <c r="T178" s="344"/>
      <c r="U178" s="344"/>
      <c r="V178" s="344"/>
      <c r="W178" s="344"/>
      <c r="X178" s="391"/>
    </row>
    <row r="179" spans="1:189" ht="30">
      <c r="A179" s="436">
        <v>2</v>
      </c>
      <c r="B179" s="435" t="s">
        <v>701</v>
      </c>
      <c r="C179" s="401">
        <v>7799320</v>
      </c>
      <c r="D179" s="432" t="s">
        <v>702</v>
      </c>
      <c r="E179" s="433">
        <v>1129000</v>
      </c>
      <c r="F179" s="434">
        <v>995000</v>
      </c>
      <c r="G179" s="344">
        <v>497500</v>
      </c>
      <c r="H179" s="344">
        <v>497500</v>
      </c>
      <c r="I179" s="433"/>
      <c r="J179" s="433"/>
      <c r="K179" s="344"/>
      <c r="L179" s="344"/>
      <c r="M179" s="433">
        <v>5000</v>
      </c>
      <c r="N179" s="433">
        <v>0</v>
      </c>
      <c r="O179" s="344">
        <v>0</v>
      </c>
      <c r="P179" s="344">
        <v>0</v>
      </c>
      <c r="Q179" s="433">
        <v>260000</v>
      </c>
      <c r="R179" s="433">
        <v>260000</v>
      </c>
      <c r="S179" s="344"/>
      <c r="T179" s="433"/>
      <c r="U179" s="344"/>
      <c r="V179" s="344"/>
      <c r="W179" s="344"/>
      <c r="X179" s="391"/>
    </row>
    <row r="180" spans="1:189">
      <c r="A180" s="436" t="s">
        <v>15</v>
      </c>
      <c r="B180" s="435" t="s">
        <v>703</v>
      </c>
      <c r="C180" s="401"/>
      <c r="D180" s="432"/>
      <c r="E180" s="433">
        <v>107146.20000000001</v>
      </c>
      <c r="F180" s="434">
        <v>80934.8</v>
      </c>
      <c r="G180" s="344">
        <v>80934.8</v>
      </c>
      <c r="H180" s="344">
        <v>0</v>
      </c>
      <c r="I180" s="433"/>
      <c r="J180" s="433"/>
      <c r="K180" s="344"/>
      <c r="L180" s="344"/>
      <c r="M180" s="433">
        <v>30232</v>
      </c>
      <c r="N180" s="433">
        <v>17754</v>
      </c>
      <c r="O180" s="344">
        <v>17754</v>
      </c>
      <c r="P180" s="344">
        <v>0</v>
      </c>
      <c r="Q180" s="433">
        <v>40000</v>
      </c>
      <c r="R180" s="433">
        <v>40000</v>
      </c>
      <c r="S180" s="344"/>
      <c r="T180" s="433"/>
      <c r="U180" s="344"/>
      <c r="V180" s="344"/>
      <c r="W180" s="344"/>
      <c r="X180" s="391"/>
    </row>
    <row r="181" spans="1:189" ht="30">
      <c r="A181" s="436">
        <v>-1</v>
      </c>
      <c r="B181" s="435" t="s">
        <v>576</v>
      </c>
      <c r="C181" s="401"/>
      <c r="D181" s="432"/>
      <c r="E181" s="433">
        <v>107146.20000000001</v>
      </c>
      <c r="F181" s="434">
        <v>80934.8</v>
      </c>
      <c r="G181" s="344">
        <v>80934.8</v>
      </c>
      <c r="H181" s="344">
        <v>0</v>
      </c>
      <c r="I181" s="433"/>
      <c r="J181" s="433"/>
      <c r="K181" s="344"/>
      <c r="L181" s="344"/>
      <c r="M181" s="433">
        <v>30232</v>
      </c>
      <c r="N181" s="433">
        <v>17754</v>
      </c>
      <c r="O181" s="344">
        <v>17754</v>
      </c>
      <c r="P181" s="344">
        <v>0</v>
      </c>
      <c r="Q181" s="433">
        <v>40000</v>
      </c>
      <c r="R181" s="433">
        <v>40000</v>
      </c>
      <c r="S181" s="344"/>
      <c r="T181" s="433"/>
      <c r="U181" s="344"/>
      <c r="V181" s="344"/>
      <c r="W181" s="344"/>
      <c r="X181" s="391"/>
    </row>
    <row r="182" spans="1:189">
      <c r="A182" s="319" t="s">
        <v>485</v>
      </c>
      <c r="B182" s="324" t="s">
        <v>522</v>
      </c>
      <c r="C182" s="401"/>
      <c r="D182" s="319"/>
      <c r="E182" s="322">
        <v>107146.20000000001</v>
      </c>
      <c r="F182" s="322">
        <v>80934.8</v>
      </c>
      <c r="G182" s="344">
        <v>80934.8</v>
      </c>
      <c r="H182" s="344">
        <v>0</v>
      </c>
      <c r="I182" s="322"/>
      <c r="J182" s="322"/>
      <c r="K182" s="344"/>
      <c r="L182" s="344"/>
      <c r="M182" s="322">
        <v>30232</v>
      </c>
      <c r="N182" s="322">
        <v>17754</v>
      </c>
      <c r="O182" s="344">
        <v>17754</v>
      </c>
      <c r="P182" s="344">
        <v>0</v>
      </c>
      <c r="Q182" s="322">
        <v>40000</v>
      </c>
      <c r="R182" s="322">
        <v>40000</v>
      </c>
      <c r="S182" s="344"/>
      <c r="T182" s="322"/>
      <c r="U182" s="344"/>
      <c r="V182" s="344"/>
      <c r="W182" s="344"/>
      <c r="X182" s="391"/>
    </row>
    <row r="183" spans="1:189" ht="30">
      <c r="A183" s="353">
        <v>1</v>
      </c>
      <c r="B183" s="438" t="s">
        <v>704</v>
      </c>
      <c r="C183" s="401">
        <v>7384028</v>
      </c>
      <c r="D183" s="439" t="s">
        <v>705</v>
      </c>
      <c r="E183" s="344">
        <v>107146.20000000001</v>
      </c>
      <c r="F183" s="344">
        <v>80934.8</v>
      </c>
      <c r="G183" s="344">
        <v>80934.8</v>
      </c>
      <c r="H183" s="344"/>
      <c r="I183" s="344"/>
      <c r="J183" s="344"/>
      <c r="K183" s="344"/>
      <c r="L183" s="344"/>
      <c r="M183" s="344">
        <v>30232</v>
      </c>
      <c r="N183" s="344">
        <v>17754</v>
      </c>
      <c r="O183" s="344">
        <v>17754</v>
      </c>
      <c r="P183" s="344">
        <v>0</v>
      </c>
      <c r="Q183" s="344">
        <v>40000</v>
      </c>
      <c r="R183" s="344">
        <v>40000</v>
      </c>
      <c r="S183" s="344"/>
      <c r="T183" s="344"/>
      <c r="U183" s="344"/>
      <c r="V183" s="344"/>
      <c r="W183" s="344"/>
      <c r="X183" s="391"/>
    </row>
    <row r="184" spans="1:189" ht="30">
      <c r="A184" s="353" t="s">
        <v>34</v>
      </c>
      <c r="B184" s="438" t="s">
        <v>706</v>
      </c>
      <c r="C184" s="401"/>
      <c r="D184" s="439"/>
      <c r="E184" s="344">
        <v>77596</v>
      </c>
      <c r="F184" s="344">
        <v>20000</v>
      </c>
      <c r="G184" s="344">
        <v>20000</v>
      </c>
      <c r="H184" s="344">
        <v>0</v>
      </c>
      <c r="I184" s="344"/>
      <c r="J184" s="344"/>
      <c r="K184" s="344"/>
      <c r="L184" s="344"/>
      <c r="M184" s="344">
        <v>56217</v>
      </c>
      <c r="N184" s="344">
        <v>20000</v>
      </c>
      <c r="O184" s="344">
        <v>20000</v>
      </c>
      <c r="P184" s="344">
        <v>0</v>
      </c>
      <c r="Q184" s="344">
        <v>0</v>
      </c>
      <c r="R184" s="344">
        <v>0</v>
      </c>
      <c r="S184" s="344"/>
      <c r="T184" s="344"/>
      <c r="U184" s="344"/>
      <c r="V184" s="344"/>
      <c r="W184" s="344"/>
      <c r="X184" s="391"/>
    </row>
    <row r="185" spans="1:189" ht="30">
      <c r="A185" s="353">
        <v>-1</v>
      </c>
      <c r="B185" s="438" t="s">
        <v>576</v>
      </c>
      <c r="C185" s="401"/>
      <c r="D185" s="439"/>
      <c r="E185" s="344">
        <v>77596</v>
      </c>
      <c r="F185" s="344">
        <v>20000</v>
      </c>
      <c r="G185" s="344">
        <v>20000</v>
      </c>
      <c r="H185" s="344">
        <v>0</v>
      </c>
      <c r="I185" s="344"/>
      <c r="J185" s="344"/>
      <c r="K185" s="344"/>
      <c r="L185" s="344"/>
      <c r="M185" s="344">
        <v>56217</v>
      </c>
      <c r="N185" s="344">
        <v>20000</v>
      </c>
      <c r="O185" s="344">
        <v>20000</v>
      </c>
      <c r="P185" s="344">
        <v>0</v>
      </c>
      <c r="Q185" s="344">
        <v>0</v>
      </c>
      <c r="R185" s="344">
        <v>0</v>
      </c>
      <c r="S185" s="344"/>
      <c r="T185" s="344"/>
      <c r="U185" s="344"/>
      <c r="V185" s="344"/>
      <c r="W185" s="344"/>
      <c r="X185" s="391"/>
    </row>
    <row r="186" spans="1:189">
      <c r="A186" s="353" t="s">
        <v>485</v>
      </c>
      <c r="B186" s="438" t="s">
        <v>522</v>
      </c>
      <c r="C186" s="401"/>
      <c r="D186" s="439"/>
      <c r="E186" s="344">
        <v>77596</v>
      </c>
      <c r="F186" s="344">
        <v>20000</v>
      </c>
      <c r="G186" s="344">
        <v>20000</v>
      </c>
      <c r="H186" s="344">
        <v>0</v>
      </c>
      <c r="I186" s="344"/>
      <c r="J186" s="344"/>
      <c r="K186" s="344"/>
      <c r="L186" s="344"/>
      <c r="M186" s="344">
        <v>56217</v>
      </c>
      <c r="N186" s="344">
        <v>20000</v>
      </c>
      <c r="O186" s="344">
        <v>20000</v>
      </c>
      <c r="P186" s="344">
        <v>0</v>
      </c>
      <c r="Q186" s="344">
        <v>0</v>
      </c>
      <c r="R186" s="344">
        <v>0</v>
      </c>
      <c r="S186" s="344"/>
      <c r="T186" s="344"/>
      <c r="U186" s="344"/>
      <c r="V186" s="344"/>
      <c r="W186" s="344"/>
      <c r="X186" s="391"/>
    </row>
    <row r="187" spans="1:189" ht="42.75">
      <c r="A187" s="319">
        <v>1</v>
      </c>
      <c r="B187" s="324" t="s">
        <v>707</v>
      </c>
      <c r="C187" s="401">
        <v>7487079</v>
      </c>
      <c r="D187" s="319" t="s">
        <v>708</v>
      </c>
      <c r="E187" s="322">
        <v>77596</v>
      </c>
      <c r="F187" s="322">
        <v>20000</v>
      </c>
      <c r="G187" s="344">
        <v>20000</v>
      </c>
      <c r="H187" s="344"/>
      <c r="I187" s="322"/>
      <c r="J187" s="322"/>
      <c r="K187" s="344"/>
      <c r="L187" s="344"/>
      <c r="M187" s="322">
        <v>56217</v>
      </c>
      <c r="N187" s="322">
        <v>20000</v>
      </c>
      <c r="O187" s="344">
        <v>20000</v>
      </c>
      <c r="P187" s="344">
        <v>0</v>
      </c>
      <c r="Q187" s="322">
        <v>0</v>
      </c>
      <c r="R187" s="322">
        <v>0</v>
      </c>
      <c r="S187" s="344"/>
      <c r="T187" s="322"/>
      <c r="U187" s="344"/>
      <c r="V187" s="344"/>
      <c r="W187" s="344"/>
      <c r="X187" s="391"/>
    </row>
    <row r="188" spans="1:189" ht="45">
      <c r="A188" s="353" t="s">
        <v>2</v>
      </c>
      <c r="B188" s="368" t="s">
        <v>709</v>
      </c>
      <c r="C188" s="401"/>
      <c r="D188" s="353"/>
      <c r="E188" s="344">
        <v>1264848</v>
      </c>
      <c r="F188" s="344">
        <v>748693</v>
      </c>
      <c r="G188" s="344">
        <v>748693</v>
      </c>
      <c r="H188" s="344">
        <v>0</v>
      </c>
      <c r="I188" s="344"/>
      <c r="J188" s="344"/>
      <c r="K188" s="344"/>
      <c r="L188" s="344"/>
      <c r="M188" s="344">
        <v>735873.93799999997</v>
      </c>
      <c r="N188" s="344">
        <v>654398.93799999997</v>
      </c>
      <c r="O188" s="344">
        <v>654398.93799999997</v>
      </c>
      <c r="P188" s="344">
        <v>0</v>
      </c>
      <c r="Q188" s="344">
        <v>10000</v>
      </c>
      <c r="R188" s="344">
        <v>10000</v>
      </c>
      <c r="S188" s="344"/>
      <c r="T188" s="344"/>
      <c r="U188" s="344"/>
      <c r="V188" s="344"/>
      <c r="W188" s="344"/>
      <c r="X188" s="391"/>
    </row>
    <row r="189" spans="1:189">
      <c r="A189" s="319" t="s">
        <v>34</v>
      </c>
      <c r="B189" s="324" t="s">
        <v>710</v>
      </c>
      <c r="C189" s="401"/>
      <c r="D189" s="319"/>
      <c r="E189" s="322">
        <v>141000</v>
      </c>
      <c r="F189" s="322">
        <v>120000</v>
      </c>
      <c r="G189" s="344">
        <v>120000</v>
      </c>
      <c r="H189" s="344">
        <v>0</v>
      </c>
      <c r="I189" s="322"/>
      <c r="J189" s="322"/>
      <c r="K189" s="344"/>
      <c r="L189" s="344"/>
      <c r="M189" s="322">
        <v>107999.93799999999</v>
      </c>
      <c r="N189" s="322">
        <v>105999.93799999999</v>
      </c>
      <c r="O189" s="344">
        <v>105999.93799999999</v>
      </c>
      <c r="P189" s="344">
        <v>0</v>
      </c>
      <c r="Q189" s="322">
        <v>10000</v>
      </c>
      <c r="R189" s="322">
        <v>10000</v>
      </c>
      <c r="S189" s="344"/>
      <c r="T189" s="322"/>
      <c r="U189" s="344"/>
      <c r="V189" s="344"/>
      <c r="W189" s="344"/>
      <c r="X189" s="391"/>
    </row>
    <row r="190" spans="1:189" ht="30">
      <c r="A190" s="353">
        <v>-1</v>
      </c>
      <c r="B190" s="368" t="s">
        <v>556</v>
      </c>
      <c r="C190" s="401"/>
      <c r="D190" s="353"/>
      <c r="E190" s="344">
        <v>141000</v>
      </c>
      <c r="F190" s="344">
        <v>120000</v>
      </c>
      <c r="G190" s="344">
        <v>120000</v>
      </c>
      <c r="H190" s="344">
        <v>0</v>
      </c>
      <c r="I190" s="344"/>
      <c r="J190" s="344"/>
      <c r="K190" s="344"/>
      <c r="L190" s="344"/>
      <c r="M190" s="344">
        <v>107999.93799999999</v>
      </c>
      <c r="N190" s="344">
        <v>105999.93799999999</v>
      </c>
      <c r="O190" s="344">
        <v>105999.93799999999</v>
      </c>
      <c r="P190" s="344">
        <v>0</v>
      </c>
      <c r="Q190" s="344">
        <v>10000</v>
      </c>
      <c r="R190" s="344">
        <v>10000</v>
      </c>
      <c r="S190" s="344"/>
      <c r="T190" s="344"/>
      <c r="U190" s="344"/>
      <c r="V190" s="344"/>
      <c r="W190" s="344"/>
      <c r="X190" s="391"/>
    </row>
    <row r="191" spans="1:189">
      <c r="A191" s="319" t="s">
        <v>485</v>
      </c>
      <c r="B191" s="324" t="s">
        <v>522</v>
      </c>
      <c r="C191" s="401"/>
      <c r="D191" s="319"/>
      <c r="E191" s="322">
        <v>141000</v>
      </c>
      <c r="F191" s="322">
        <v>120000</v>
      </c>
      <c r="G191" s="344">
        <v>120000</v>
      </c>
      <c r="H191" s="344">
        <v>0</v>
      </c>
      <c r="I191" s="322"/>
      <c r="J191" s="322"/>
      <c r="K191" s="344"/>
      <c r="L191" s="344"/>
      <c r="M191" s="322">
        <v>107999.93799999999</v>
      </c>
      <c r="N191" s="322">
        <v>105999.93799999999</v>
      </c>
      <c r="O191" s="344">
        <v>105999.93799999999</v>
      </c>
      <c r="P191" s="344">
        <v>0</v>
      </c>
      <c r="Q191" s="322">
        <v>10000</v>
      </c>
      <c r="R191" s="322">
        <v>10000</v>
      </c>
      <c r="S191" s="344"/>
      <c r="T191" s="322"/>
      <c r="U191" s="344"/>
      <c r="V191" s="344"/>
      <c r="W191" s="344"/>
      <c r="X191" s="391"/>
    </row>
    <row r="192" spans="1:189" ht="60">
      <c r="A192" s="353">
        <v>1</v>
      </c>
      <c r="B192" s="368" t="s">
        <v>711</v>
      </c>
      <c r="C192" s="401">
        <v>7446520</v>
      </c>
      <c r="D192" s="353" t="s">
        <v>712</v>
      </c>
      <c r="E192" s="344">
        <v>141000</v>
      </c>
      <c r="F192" s="344">
        <v>120000</v>
      </c>
      <c r="G192" s="344">
        <v>120000</v>
      </c>
      <c r="H192" s="344"/>
      <c r="I192" s="344"/>
      <c r="J192" s="344"/>
      <c r="K192" s="344"/>
      <c r="L192" s="344"/>
      <c r="M192" s="344">
        <v>107999.93799999999</v>
      </c>
      <c r="N192" s="344">
        <v>105999.93799999999</v>
      </c>
      <c r="O192" s="344">
        <v>105999.93799999999</v>
      </c>
      <c r="P192" s="344">
        <v>0</v>
      </c>
      <c r="Q192" s="344">
        <v>10000</v>
      </c>
      <c r="R192" s="344">
        <v>10000</v>
      </c>
      <c r="S192" s="344"/>
      <c r="T192" s="344"/>
      <c r="U192" s="344"/>
      <c r="V192" s="344"/>
      <c r="W192" s="344"/>
      <c r="X192" s="391"/>
    </row>
    <row r="193" spans="1:24" ht="30">
      <c r="A193" s="353" t="s">
        <v>4</v>
      </c>
      <c r="B193" s="368" t="s">
        <v>698</v>
      </c>
      <c r="C193" s="401"/>
      <c r="D193" s="353"/>
      <c r="E193" s="344">
        <v>1123848</v>
      </c>
      <c r="F193" s="344">
        <v>628693</v>
      </c>
      <c r="G193" s="344">
        <v>628693</v>
      </c>
      <c r="H193" s="344">
        <v>0</v>
      </c>
      <c r="I193" s="344"/>
      <c r="J193" s="344"/>
      <c r="K193" s="344"/>
      <c r="L193" s="344"/>
      <c r="M193" s="344">
        <v>627874</v>
      </c>
      <c r="N193" s="344">
        <v>548399</v>
      </c>
      <c r="O193" s="344">
        <v>548399</v>
      </c>
      <c r="P193" s="344">
        <v>0</v>
      </c>
      <c r="Q193" s="344">
        <v>0</v>
      </c>
      <c r="R193" s="344">
        <v>0</v>
      </c>
      <c r="S193" s="344"/>
      <c r="T193" s="344"/>
      <c r="U193" s="344"/>
      <c r="V193" s="344"/>
      <c r="W193" s="344"/>
      <c r="X193" s="391"/>
    </row>
    <row r="194" spans="1:24" ht="28.5">
      <c r="A194" s="319">
        <v>-1</v>
      </c>
      <c r="B194" s="324" t="s">
        <v>556</v>
      </c>
      <c r="C194" s="401"/>
      <c r="D194" s="319"/>
      <c r="E194" s="322">
        <v>1123848</v>
      </c>
      <c r="F194" s="322">
        <v>628693</v>
      </c>
      <c r="G194" s="344">
        <v>628693</v>
      </c>
      <c r="H194" s="344">
        <v>0</v>
      </c>
      <c r="I194" s="322"/>
      <c r="J194" s="322"/>
      <c r="K194" s="344"/>
      <c r="L194" s="344"/>
      <c r="M194" s="322">
        <v>627874</v>
      </c>
      <c r="N194" s="322">
        <v>548399</v>
      </c>
      <c r="O194" s="344">
        <v>548399</v>
      </c>
      <c r="P194" s="344">
        <v>0</v>
      </c>
      <c r="Q194" s="322">
        <v>0</v>
      </c>
      <c r="R194" s="322">
        <v>0</v>
      </c>
      <c r="S194" s="344"/>
      <c r="T194" s="322"/>
      <c r="U194" s="344"/>
      <c r="V194" s="344"/>
      <c r="W194" s="344"/>
      <c r="X194" s="391"/>
    </row>
    <row r="195" spans="1:24">
      <c r="A195" s="353" t="s">
        <v>485</v>
      </c>
      <c r="B195" s="368" t="s">
        <v>522</v>
      </c>
      <c r="C195" s="401"/>
      <c r="D195" s="353"/>
      <c r="E195" s="344">
        <v>1123848</v>
      </c>
      <c r="F195" s="344">
        <v>628693</v>
      </c>
      <c r="G195" s="344">
        <v>628693</v>
      </c>
      <c r="H195" s="344">
        <v>0</v>
      </c>
      <c r="I195" s="344"/>
      <c r="J195" s="344"/>
      <c r="K195" s="344"/>
      <c r="L195" s="344"/>
      <c r="M195" s="344">
        <v>627874</v>
      </c>
      <c r="N195" s="344">
        <v>548399</v>
      </c>
      <c r="O195" s="344">
        <v>548399</v>
      </c>
      <c r="P195" s="344">
        <v>0</v>
      </c>
      <c r="Q195" s="344">
        <v>0</v>
      </c>
      <c r="R195" s="344">
        <v>0</v>
      </c>
      <c r="S195" s="344"/>
      <c r="T195" s="344"/>
      <c r="U195" s="344"/>
      <c r="V195" s="344"/>
      <c r="W195" s="344"/>
      <c r="X195" s="391"/>
    </row>
    <row r="196" spans="1:24" ht="42.75">
      <c r="A196" s="319">
        <v>1</v>
      </c>
      <c r="B196" s="423" t="s">
        <v>713</v>
      </c>
      <c r="C196" s="401">
        <v>7699494</v>
      </c>
      <c r="D196" s="321" t="s">
        <v>714</v>
      </c>
      <c r="E196" s="322">
        <v>291336</v>
      </c>
      <c r="F196" s="322">
        <v>160590</v>
      </c>
      <c r="G196" s="344">
        <v>160590</v>
      </c>
      <c r="H196" s="344"/>
      <c r="I196" s="322"/>
      <c r="J196" s="322"/>
      <c r="K196" s="344"/>
      <c r="L196" s="344"/>
      <c r="M196" s="322">
        <v>118545</v>
      </c>
      <c r="N196" s="322">
        <v>80296</v>
      </c>
      <c r="O196" s="344">
        <v>80296</v>
      </c>
      <c r="P196" s="344"/>
      <c r="Q196" s="322"/>
      <c r="R196" s="322"/>
      <c r="S196" s="344"/>
      <c r="T196" s="322"/>
      <c r="U196" s="344"/>
      <c r="V196" s="344"/>
      <c r="W196" s="344"/>
      <c r="X196" s="391"/>
    </row>
    <row r="197" spans="1:24" ht="99.75">
      <c r="A197" s="319">
        <v>2</v>
      </c>
      <c r="B197" s="324" t="s">
        <v>715</v>
      </c>
      <c r="C197" s="401">
        <v>7719731</v>
      </c>
      <c r="D197" s="319" t="s">
        <v>716</v>
      </c>
      <c r="E197" s="322">
        <v>150000</v>
      </c>
      <c r="F197" s="322">
        <v>126847</v>
      </c>
      <c r="G197" s="344">
        <v>126847</v>
      </c>
      <c r="H197" s="344"/>
      <c r="I197" s="322"/>
      <c r="J197" s="322"/>
      <c r="K197" s="344"/>
      <c r="L197" s="344"/>
      <c r="M197" s="322">
        <v>136573</v>
      </c>
      <c r="N197" s="322">
        <v>126847</v>
      </c>
      <c r="O197" s="344">
        <v>126847</v>
      </c>
      <c r="P197" s="344"/>
      <c r="Q197" s="322"/>
      <c r="R197" s="322"/>
      <c r="S197" s="344"/>
      <c r="T197" s="322"/>
      <c r="U197" s="344"/>
      <c r="V197" s="344"/>
      <c r="W197" s="344"/>
      <c r="X197" s="391"/>
    </row>
    <row r="198" spans="1:24" ht="45">
      <c r="A198" s="440">
        <v>3</v>
      </c>
      <c r="B198" s="441" t="s">
        <v>717</v>
      </c>
      <c r="C198" s="442">
        <v>7712573</v>
      </c>
      <c r="D198" s="440" t="s">
        <v>714</v>
      </c>
      <c r="E198" s="443">
        <v>682512</v>
      </c>
      <c r="F198" s="443">
        <v>341256</v>
      </c>
      <c r="G198" s="443">
        <v>341256</v>
      </c>
      <c r="H198" s="443"/>
      <c r="I198" s="443"/>
      <c r="J198" s="443"/>
      <c r="K198" s="443"/>
      <c r="L198" s="443"/>
      <c r="M198" s="443">
        <v>372756</v>
      </c>
      <c r="N198" s="443">
        <v>341256</v>
      </c>
      <c r="O198" s="443">
        <v>341256</v>
      </c>
      <c r="P198" s="443"/>
      <c r="Q198" s="443"/>
      <c r="R198" s="443"/>
      <c r="S198" s="443"/>
      <c r="T198" s="443"/>
      <c r="U198" s="443"/>
      <c r="V198" s="443"/>
      <c r="W198" s="443"/>
      <c r="X198" s="391"/>
    </row>
  </sheetData>
  <mergeCells count="43">
    <mergeCell ref="A5:A8"/>
    <mergeCell ref="B5:B8"/>
    <mergeCell ref="C5:C8"/>
    <mergeCell ref="D5:H5"/>
    <mergeCell ref="I5:L6"/>
    <mergeCell ref="A1:B1"/>
    <mergeCell ref="U1:X1"/>
    <mergeCell ref="A2:X2"/>
    <mergeCell ref="A3:W3"/>
    <mergeCell ref="Q4:X4"/>
    <mergeCell ref="M5:P6"/>
    <mergeCell ref="Q5:W5"/>
    <mergeCell ref="X5:X8"/>
    <mergeCell ref="D6:D8"/>
    <mergeCell ref="E6:H6"/>
    <mergeCell ref="Q6:Q8"/>
    <mergeCell ref="R6:R8"/>
    <mergeCell ref="S6:S8"/>
    <mergeCell ref="T6:W6"/>
    <mergeCell ref="E7:E8"/>
    <mergeCell ref="C90:C92"/>
    <mergeCell ref="L7:L8"/>
    <mergeCell ref="M7:M8"/>
    <mergeCell ref="N7:N8"/>
    <mergeCell ref="O7:O8"/>
    <mergeCell ref="F7:F8"/>
    <mergeCell ref="G7:G8"/>
    <mergeCell ref="H7:H8"/>
    <mergeCell ref="I7:I8"/>
    <mergeCell ref="J7:J8"/>
    <mergeCell ref="K7:K8"/>
    <mergeCell ref="U7:U8"/>
    <mergeCell ref="V7:V8"/>
    <mergeCell ref="W7:W8"/>
    <mergeCell ref="C76:C77"/>
    <mergeCell ref="C83:C85"/>
    <mergeCell ref="P7:P8"/>
    <mergeCell ref="T7:T8"/>
    <mergeCell ref="C113:C114"/>
    <mergeCell ref="C123:C125"/>
    <mergeCell ref="C129:C130"/>
    <mergeCell ref="C133:C134"/>
    <mergeCell ref="C142:C143"/>
  </mergeCells>
  <pageMargins left="0.36" right="0.2" top="0.75" bottom="0.75" header="0.3" footer="0.3"/>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8" sqref="I18"/>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33</vt:lpstr>
      <vt:lpstr>34</vt:lpstr>
      <vt:lpstr>35</vt:lpstr>
      <vt:lpstr>36</vt:lpstr>
      <vt:lpstr>37</vt:lpstr>
      <vt:lpstr>38</vt:lpstr>
      <vt:lpstr>39</vt:lpstr>
      <vt:lpstr>40</vt:lpstr>
      <vt:lpstr>41</vt:lpstr>
      <vt:lpstr>42</vt:lpstr>
      <vt:lpstr>43</vt:lpstr>
      <vt:lpstr>44</vt:lpstr>
      <vt:lpstr>45</vt:lpstr>
      <vt:lpstr>Sheet1</vt:lpstr>
      <vt:lpstr>'38'!chuong_phuluc_35_name</vt:lpstr>
      <vt:lpstr>'33'!Print_Area</vt:lpstr>
      <vt:lpstr>'34'!Print_Area</vt:lpstr>
      <vt:lpstr>'35'!Print_Area</vt:lpstr>
      <vt:lpstr>'36'!Print_Area</vt:lpstr>
      <vt:lpstr>'37'!Print_Area</vt:lpstr>
      <vt:lpstr>'40'!Print_Area</vt:lpstr>
      <vt:lpstr>'41'!Print_Area</vt:lpstr>
      <vt:lpstr>'43'!Print_Area</vt:lpstr>
      <vt:lpstr>'33'!Print_Titles</vt:lpstr>
      <vt:lpstr>'34'!Print_Titles</vt:lpstr>
      <vt:lpstr>'35'!Print_Titles</vt:lpstr>
      <vt:lpstr>'36'!Print_Titles</vt:lpstr>
      <vt:lpstr>'37'!Print_Titles</vt:lpstr>
      <vt:lpstr>'38'!Print_Titles</vt:lpstr>
      <vt:lpstr>'40'!Print_Titles</vt:lpstr>
      <vt:lpstr>'43'!Print_Titles</vt:lpstr>
      <vt:lpstr>'45'!Print_Titles</vt:lpstr>
    </vt:vector>
  </TitlesOfParts>
  <Company>Bo Tai chinh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buiquanghuy</dc:creator>
  <cp:lastModifiedBy>NguyenThiNga</cp:lastModifiedBy>
  <cp:lastPrinted>2020-12-08T09:12:34Z</cp:lastPrinted>
  <dcterms:created xsi:type="dcterms:W3CDTF">2006-07-11T01:29:00Z</dcterms:created>
  <dcterms:modified xsi:type="dcterms:W3CDTF">2020-12-08T09:12:40Z</dcterms:modified>
</cp:coreProperties>
</file>